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Bobuna\Desktop\"/>
    </mc:Choice>
  </mc:AlternateContent>
  <xr:revisionPtr revIDLastSave="0" documentId="8_{CAD2B93D-BEEE-47E2-A5E6-1579A4583743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2020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  <c r="G61" i="1"/>
  <c r="F61" i="1"/>
  <c r="K61" i="1" s="1"/>
  <c r="E61" i="1"/>
  <c r="D61" i="1"/>
  <c r="G60" i="1"/>
  <c r="I60" i="1" s="1"/>
  <c r="F60" i="1"/>
  <c r="E60" i="1"/>
  <c r="D60" i="1"/>
  <c r="G59" i="1"/>
  <c r="I59" i="1" s="1"/>
  <c r="G58" i="1"/>
  <c r="K58" i="1" s="1"/>
  <c r="H57" i="1"/>
  <c r="G57" i="1"/>
  <c r="K57" i="1" s="1"/>
  <c r="F56" i="1"/>
  <c r="E56" i="1"/>
  <c r="K55" i="1"/>
  <c r="J55" i="1"/>
  <c r="I55" i="1"/>
  <c r="H55" i="1"/>
  <c r="E55" i="1"/>
  <c r="J54" i="1"/>
  <c r="H54" i="1"/>
  <c r="J53" i="1"/>
  <c r="H53" i="1"/>
  <c r="E53" i="1"/>
  <c r="J52" i="1"/>
  <c r="H52" i="1"/>
  <c r="E52" i="1"/>
  <c r="J51" i="1"/>
  <c r="I51" i="1"/>
  <c r="H51" i="1"/>
  <c r="E51" i="1"/>
  <c r="J50" i="1"/>
  <c r="H50" i="1"/>
  <c r="E50" i="1"/>
  <c r="J49" i="1"/>
  <c r="I49" i="1"/>
  <c r="H49" i="1"/>
  <c r="E49" i="1"/>
  <c r="J48" i="1"/>
  <c r="I48" i="1"/>
  <c r="H48" i="1"/>
  <c r="G48" i="1"/>
  <c r="G47" i="1" s="1"/>
  <c r="E48" i="1"/>
  <c r="F47" i="1"/>
  <c r="F45" i="1" s="1"/>
  <c r="E47" i="1"/>
  <c r="I46" i="1"/>
  <c r="G46" i="1"/>
  <c r="K46" i="1" s="1"/>
  <c r="H44" i="1"/>
  <c r="G44" i="1"/>
  <c r="J44" i="1" s="1"/>
  <c r="D44" i="1"/>
  <c r="E44" i="1" s="1"/>
  <c r="H43" i="1"/>
  <c r="G43" i="1"/>
  <c r="J43" i="1" s="1"/>
  <c r="E43" i="1"/>
  <c r="J42" i="1"/>
  <c r="H42" i="1"/>
  <c r="E42" i="1"/>
  <c r="G41" i="1"/>
  <c r="J41" i="1" s="1"/>
  <c r="G40" i="1"/>
  <c r="J40" i="1" s="1"/>
  <c r="G39" i="1"/>
  <c r="K39" i="1" s="1"/>
  <c r="J38" i="1"/>
  <c r="I38" i="1"/>
  <c r="H38" i="1"/>
  <c r="G38" i="1"/>
  <c r="G37" i="1" s="1"/>
  <c r="E38" i="1"/>
  <c r="F37" i="1"/>
  <c r="K35" i="1"/>
  <c r="J35" i="1"/>
  <c r="I35" i="1"/>
  <c r="H35" i="1"/>
  <c r="E35" i="1"/>
  <c r="G33" i="1"/>
  <c r="J33" i="1" s="1"/>
  <c r="G31" i="1"/>
  <c r="F31" i="1"/>
  <c r="K31" i="1" s="1"/>
  <c r="E31" i="1"/>
  <c r="K30" i="1"/>
  <c r="J30" i="1"/>
  <c r="G30" i="1"/>
  <c r="I30" i="1" s="1"/>
  <c r="F30" i="1"/>
  <c r="E30" i="1"/>
  <c r="J29" i="1"/>
  <c r="I29" i="1"/>
  <c r="H29" i="1"/>
  <c r="G29" i="1"/>
  <c r="K29" i="1" s="1"/>
  <c r="F29" i="1"/>
  <c r="E29" i="1"/>
  <c r="G27" i="1"/>
  <c r="F27" i="1"/>
  <c r="E27" i="1"/>
  <c r="E26" i="1" s="1"/>
  <c r="I25" i="1"/>
  <c r="H25" i="1"/>
  <c r="G25" i="1"/>
  <c r="F25" i="1"/>
  <c r="E25" i="1"/>
  <c r="G24" i="1"/>
  <c r="J24" i="1" s="1"/>
  <c r="F24" i="1"/>
  <c r="E24" i="1"/>
  <c r="G23" i="1"/>
  <c r="I23" i="1" s="1"/>
  <c r="F23" i="1"/>
  <c r="E23" i="1"/>
  <c r="K22" i="1"/>
  <c r="J22" i="1"/>
  <c r="I22" i="1"/>
  <c r="G22" i="1"/>
  <c r="H22" i="1" s="1"/>
  <c r="F22" i="1"/>
  <c r="E22" i="1"/>
  <c r="G19" i="1"/>
  <c r="F19" i="1"/>
  <c r="E19" i="1"/>
  <c r="D19" i="1"/>
  <c r="F18" i="1"/>
  <c r="D18" i="1"/>
  <c r="D17" i="1" s="1"/>
  <c r="K16" i="1"/>
  <c r="J16" i="1"/>
  <c r="I16" i="1"/>
  <c r="H16" i="1"/>
  <c r="G15" i="1"/>
  <c r="I15" i="1" s="1"/>
  <c r="E15" i="1"/>
  <c r="J14" i="1"/>
  <c r="H14" i="1"/>
  <c r="G14" i="1"/>
  <c r="I14" i="1" s="1"/>
  <c r="K12" i="1"/>
  <c r="J12" i="1"/>
  <c r="H12" i="1"/>
  <c r="K11" i="1"/>
  <c r="J11" i="1"/>
  <c r="H11" i="1"/>
  <c r="E11" i="1"/>
  <c r="E18" i="1" s="1"/>
  <c r="G10" i="1"/>
  <c r="F10" i="1"/>
  <c r="F13" i="1" s="1"/>
  <c r="D10" i="1"/>
  <c r="K14" i="1" l="1"/>
  <c r="F28" i="1"/>
  <c r="K37" i="1"/>
  <c r="G18" i="1"/>
  <c r="K18" i="1" s="1"/>
  <c r="G28" i="1"/>
  <c r="E37" i="1"/>
  <c r="J10" i="1"/>
  <c r="F17" i="1"/>
  <c r="F20" i="1" s="1"/>
  <c r="K47" i="1"/>
  <c r="K19" i="1"/>
  <c r="J23" i="1"/>
  <c r="K25" i="1"/>
  <c r="H27" i="1"/>
  <c r="J31" i="1"/>
  <c r="K38" i="1"/>
  <c r="K48" i="1"/>
  <c r="J59" i="1"/>
  <c r="K27" i="1"/>
  <c r="K59" i="1"/>
  <c r="K10" i="1"/>
  <c r="J15" i="1"/>
  <c r="K23" i="1"/>
  <c r="J61" i="1"/>
  <c r="E17" i="1"/>
  <c r="E20" i="1" s="1"/>
  <c r="K15" i="1"/>
  <c r="F26" i="1"/>
  <c r="J26" i="1" s="1"/>
  <c r="H33" i="1"/>
  <c r="G26" i="1"/>
  <c r="J60" i="1"/>
  <c r="H58" i="1"/>
  <c r="K60" i="1"/>
  <c r="K62" i="1"/>
  <c r="H28" i="1"/>
  <c r="I28" i="1"/>
  <c r="K28" i="1"/>
  <c r="J28" i="1"/>
  <c r="E10" i="1"/>
  <c r="G13" i="1"/>
  <c r="H18" i="1"/>
  <c r="H19" i="1"/>
  <c r="H26" i="1"/>
  <c r="I27" i="1"/>
  <c r="I33" i="1"/>
  <c r="H37" i="1"/>
  <c r="H40" i="1"/>
  <c r="I44" i="1"/>
  <c r="H47" i="1"/>
  <c r="I58" i="1"/>
  <c r="G17" i="1"/>
  <c r="I18" i="1"/>
  <c r="I19" i="1"/>
  <c r="I26" i="1"/>
  <c r="J27" i="1"/>
  <c r="I37" i="1"/>
  <c r="H46" i="1"/>
  <c r="I47" i="1"/>
  <c r="J58" i="1"/>
  <c r="J18" i="1"/>
  <c r="J19" i="1"/>
  <c r="J37" i="1"/>
  <c r="J47" i="1"/>
  <c r="H10" i="1"/>
  <c r="E21" i="1"/>
  <c r="E32" i="1" s="1"/>
  <c r="E34" i="1" s="1"/>
  <c r="H24" i="1"/>
  <c r="J25" i="1"/>
  <c r="H31" i="1"/>
  <c r="H39" i="1"/>
  <c r="H41" i="1"/>
  <c r="G45" i="1"/>
  <c r="J46" i="1"/>
  <c r="I57" i="1"/>
  <c r="H62" i="1"/>
  <c r="I10" i="1"/>
  <c r="H15" i="1"/>
  <c r="F21" i="1"/>
  <c r="H23" i="1"/>
  <c r="I24" i="1"/>
  <c r="H30" i="1"/>
  <c r="I31" i="1"/>
  <c r="I39" i="1"/>
  <c r="G56" i="1"/>
  <c r="J57" i="1"/>
  <c r="H59" i="1"/>
  <c r="H60" i="1"/>
  <c r="I61" i="1"/>
  <c r="I62" i="1"/>
  <c r="G21" i="1"/>
  <c r="J39" i="1"/>
  <c r="J62" i="1"/>
  <c r="K26" i="1" l="1"/>
  <c r="J45" i="1"/>
  <c r="I45" i="1"/>
  <c r="K45" i="1"/>
  <c r="H45" i="1"/>
  <c r="K13" i="1"/>
  <c r="J13" i="1"/>
  <c r="I13" i="1"/>
  <c r="H13" i="1"/>
  <c r="G20" i="1"/>
  <c r="K17" i="1"/>
  <c r="J17" i="1"/>
  <c r="I17" i="1"/>
  <c r="H17" i="1"/>
  <c r="H21" i="1"/>
  <c r="I21" i="1"/>
  <c r="G32" i="1"/>
  <c r="K21" i="1"/>
  <c r="J21" i="1"/>
  <c r="F36" i="1"/>
  <c r="F32" i="1"/>
  <c r="F34" i="1" s="1"/>
  <c r="E13" i="1"/>
  <c r="E28" i="1"/>
  <c r="G36" i="1"/>
  <c r="E36" i="1"/>
  <c r="I56" i="1"/>
  <c r="H56" i="1"/>
  <c r="J56" i="1"/>
  <c r="K56" i="1"/>
  <c r="K36" i="1" l="1"/>
  <c r="J36" i="1"/>
  <c r="I36" i="1"/>
  <c r="H36" i="1"/>
  <c r="K32" i="1"/>
  <c r="G34" i="1"/>
  <c r="J32" i="1"/>
  <c r="I32" i="1"/>
  <c r="H32" i="1"/>
  <c r="H20" i="1"/>
  <c r="K20" i="1"/>
  <c r="J20" i="1"/>
  <c r="I20" i="1"/>
  <c r="I34" i="1" l="1"/>
  <c r="H34" i="1"/>
  <c r="J34" i="1"/>
  <c r="K34" i="1"/>
</calcChain>
</file>

<file path=xl/sharedStrings.xml><?xml version="1.0" encoding="utf-8"?>
<sst xmlns="http://schemas.openxmlformats.org/spreadsheetml/2006/main" count="129" uniqueCount="79">
  <si>
    <t xml:space="preserve">         " БЗӨБ ЦТС" ТӨХК-ИЙН 2020 ОНЫ ЗОРИЛТОТ ТҮВШНИЙ ГҮЙЦЭТГЭЛ</t>
  </si>
  <si>
    <t xml:space="preserve">д/д </t>
  </si>
  <si>
    <t xml:space="preserve">Үзүүлэлт </t>
  </si>
  <si>
    <t xml:space="preserve">Хэмжих нэгж </t>
  </si>
  <si>
    <t>Өмнөх оны гүйцэтгэл</t>
  </si>
  <si>
    <t xml:space="preserve">2020 он </t>
  </si>
  <si>
    <t>өмнөх оноос</t>
  </si>
  <si>
    <t>Зорилтоос</t>
  </si>
  <si>
    <t>Төлөв</t>
  </si>
  <si>
    <t>Зорилт</t>
  </si>
  <si>
    <t>Гүйцэтгэл</t>
  </si>
  <si>
    <t>дүн</t>
  </si>
  <si>
    <t>хувь</t>
  </si>
  <si>
    <t>Худалдан авсан ЦЭХ</t>
  </si>
  <si>
    <t xml:space="preserve">сая кВт*ц </t>
  </si>
  <si>
    <t>үүнээс: ДҮТ ХХК-иас</t>
  </si>
  <si>
    <t xml:space="preserve">          Импортоор</t>
  </si>
  <si>
    <t>Түгээлтийн  алдагдал хувиар</t>
  </si>
  <si>
    <t xml:space="preserve">хувь </t>
  </si>
  <si>
    <t xml:space="preserve">                                         биетээр</t>
  </si>
  <si>
    <t>үүнээс: Импортын алдагдал хувиар</t>
  </si>
  <si>
    <t xml:space="preserve">         Импортын алдагдал биетээр</t>
  </si>
  <si>
    <t>Борлуулсан ЦЭХ</t>
  </si>
  <si>
    <t>Борлуулалтын дундаж үнэ</t>
  </si>
  <si>
    <t>төг/кВт*ц</t>
  </si>
  <si>
    <t>Нийт орлого</t>
  </si>
  <si>
    <t xml:space="preserve">сая төг </t>
  </si>
  <si>
    <t xml:space="preserve">    Үүнээс: Борлуулалтын орлого      </t>
  </si>
  <si>
    <t>Түгээх үйлчилгээний орлого</t>
  </si>
  <si>
    <t>Импортын эрчим хүчний орлого</t>
  </si>
  <si>
    <t xml:space="preserve">    Үйл ажиллагааны бус орлого      </t>
  </si>
  <si>
    <t>Нийт зардал</t>
  </si>
  <si>
    <t xml:space="preserve">Үүнээс:  ХАЦЭХ-ний зардал </t>
  </si>
  <si>
    <t>ХАЦЭХ-ний тариф</t>
  </si>
  <si>
    <t xml:space="preserve">               Хангах, түгээх ажиллагааны  зардал          </t>
  </si>
  <si>
    <t>Импортын эрчим хүчний зардал</t>
  </si>
  <si>
    <t xml:space="preserve">    Үйл ажиллагааны бус зардал  </t>
  </si>
  <si>
    <t>Татвар төлөхийн өмнөх ашиг, алдагдал</t>
  </si>
  <si>
    <t>Орлогын албан татвар</t>
  </si>
  <si>
    <t>Цэвэр ашиг, алдагдал</t>
  </si>
  <si>
    <t>Төрийн өмчийн ногдол ашиг</t>
  </si>
  <si>
    <t>Борлуулалтын 1 төгрөгт ногдох зардал</t>
  </si>
  <si>
    <t xml:space="preserve"> төг </t>
  </si>
  <si>
    <t>Нийт авлага</t>
  </si>
  <si>
    <t>Үүнээс: ЦЭХ-ний нийт авлага</t>
  </si>
  <si>
    <t>үүнээс: Хэрэглэгчдээс авах авлага</t>
  </si>
  <si>
    <t>Засгийн газраас авах авлага</t>
  </si>
  <si>
    <t>Шөнийн тарифын хөнгөлөлтийн авлага</t>
  </si>
  <si>
    <t>ДҮТ-ээс авах авлага</t>
  </si>
  <si>
    <t>НӨАТ-ын авлага</t>
  </si>
  <si>
    <t>Бусад авлага</t>
  </si>
  <si>
    <t>Нийт өр төлбөр</t>
  </si>
  <si>
    <t>Урт хугацаат өр төлбөр</t>
  </si>
  <si>
    <t>Богино хугацаат өр төлбөр</t>
  </si>
  <si>
    <t>Үүнээс: НХА-ийн өглөг</t>
  </si>
  <si>
    <t>БН-ийн өглөг</t>
  </si>
  <si>
    <t>ХАОАТ-ын авлага</t>
  </si>
  <si>
    <t>Урт хугацаат өрийн тайлант үеийн өглөг</t>
  </si>
  <si>
    <t>ААНОАТ өглөг</t>
  </si>
  <si>
    <t>НӨАТ-ын өглөг</t>
  </si>
  <si>
    <t>Гэрээт ажлын УТТ</t>
  </si>
  <si>
    <t>ЦЭХ-ний УТТ</t>
  </si>
  <si>
    <t>Хөрөнгө оруулалт, их засвар, ТЗБАХ</t>
  </si>
  <si>
    <t>үүнээс</t>
  </si>
  <si>
    <t>Хөрөнгө оруулалт</t>
  </si>
  <si>
    <t xml:space="preserve"> Их засвар</t>
  </si>
  <si>
    <t>ТЗБАХ</t>
  </si>
  <si>
    <t>Нийт ажиллагсдын тоо</t>
  </si>
  <si>
    <t>хүн</t>
  </si>
  <si>
    <t>Нийт цалингийн сан</t>
  </si>
  <si>
    <t>Нэг ажилтны дундаж цалин</t>
  </si>
  <si>
    <t xml:space="preserve">мян.төг </t>
  </si>
  <si>
    <t xml:space="preserve">                                                                                     Гүйцэтгэх захирлын үүргийг                                                            </t>
  </si>
  <si>
    <t xml:space="preserve">                                                                                                                           түр орлон гүйцэтгэгч   ........................................                                           </t>
  </si>
  <si>
    <t>...................</t>
  </si>
  <si>
    <t xml:space="preserve">                    / Г.Шүрэнчулуун/</t>
  </si>
  <si>
    <t xml:space="preserve">                   СЭЗХ-ийн дарга .................................................................../ Г.Энхтүвшин /</t>
  </si>
  <si>
    <t xml:space="preserve">                   Ерөнхий нягтлан бодогч ...................................................../ Т.Болдсанаа /</t>
  </si>
  <si>
    <t xml:space="preserve">                          Ахлах эдийн засагч............................................................../О.Жаргалсайхан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</si>
</sst>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"/>
    <numFmt numFmtId="167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 Mon"/>
      <family val="2"/>
    </font>
    <font>
      <sz val="10"/>
      <color theme="1"/>
      <name val="Calibri"/>
      <family val="2"/>
      <scheme val="minor"/>
    </font>
    <font>
      <sz val="10"/>
      <color theme="5" tint="-0.49998474074526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color theme="5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6" fillId="0" borderId="19" xfId="0" applyFont="1" applyBorder="1"/>
    <xf numFmtId="0" fontId="6" fillId="0" borderId="19" xfId="0" applyFont="1" applyBorder="1" applyAlignment="1">
      <alignment horizontal="center" vertical="center" wrapText="1" readingOrder="1"/>
    </xf>
    <xf numFmtId="0" fontId="8" fillId="0" borderId="0" xfId="0" applyFont="1"/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 readingOrder="1"/>
    </xf>
    <xf numFmtId="43" fontId="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 readingOrder="1"/>
    </xf>
    <xf numFmtId="0" fontId="6" fillId="0" borderId="24" xfId="0" applyFont="1" applyBorder="1"/>
    <xf numFmtId="0" fontId="6" fillId="0" borderId="24" xfId="0" applyFont="1" applyBorder="1" applyAlignment="1">
      <alignment horizontal="center" vertical="center" wrapText="1" readingOrder="1"/>
    </xf>
    <xf numFmtId="0" fontId="6" fillId="0" borderId="12" xfId="0" applyFont="1" applyBorder="1"/>
    <xf numFmtId="0" fontId="5" fillId="3" borderId="24" xfId="0" applyFont="1" applyFill="1" applyBorder="1"/>
    <xf numFmtId="0" fontId="6" fillId="3" borderId="24" xfId="0" applyFont="1" applyFill="1" applyBorder="1" applyAlignment="1">
      <alignment horizontal="center" vertical="center" wrapText="1" readingOrder="1"/>
    </xf>
    <xf numFmtId="0" fontId="5" fillId="3" borderId="19" xfId="0" applyFont="1" applyFill="1" applyBorder="1"/>
    <xf numFmtId="0" fontId="6" fillId="3" borderId="19" xfId="0" applyFont="1" applyFill="1" applyBorder="1" applyAlignment="1">
      <alignment horizontal="center" vertical="center" wrapText="1" readingOrder="1"/>
    </xf>
    <xf numFmtId="166" fontId="8" fillId="0" borderId="0" xfId="0" applyNumberFormat="1" applyFont="1"/>
    <xf numFmtId="164" fontId="8" fillId="0" borderId="0" xfId="0" applyNumberFormat="1" applyFont="1"/>
    <xf numFmtId="0" fontId="5" fillId="3" borderId="24" xfId="0" applyFont="1" applyFill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/>
    </xf>
    <xf numFmtId="0" fontId="5" fillId="3" borderId="29" xfId="0" applyFont="1" applyFill="1" applyBorder="1"/>
    <xf numFmtId="0" fontId="6" fillId="3" borderId="29" xfId="0" applyFont="1" applyFill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 readingOrder="1"/>
    </xf>
    <xf numFmtId="166" fontId="9" fillId="2" borderId="0" xfId="0" applyNumberFormat="1" applyFont="1" applyFill="1" applyAlignment="1">
      <alignment horizontal="center" wrapText="1" readingOrder="1"/>
    </xf>
    <xf numFmtId="0" fontId="4" fillId="0" borderId="0" xfId="0" applyFont="1"/>
    <xf numFmtId="166" fontId="10" fillId="2" borderId="0" xfId="0" applyNumberFormat="1" applyFont="1" applyFill="1" applyAlignment="1">
      <alignment horizontal="center" wrapText="1" readingOrder="1"/>
    </xf>
    <xf numFmtId="0" fontId="11" fillId="4" borderId="0" xfId="0" applyFont="1" applyFill="1" applyAlignment="1">
      <alignment horizontal="center"/>
    </xf>
    <xf numFmtId="0" fontId="12" fillId="0" borderId="0" xfId="0" applyFont="1"/>
    <xf numFmtId="164" fontId="9" fillId="2" borderId="19" xfId="1" applyNumberFormat="1" applyFont="1" applyFill="1" applyBorder="1" applyAlignment="1">
      <alignment horizontal="center" wrapText="1" readingOrder="1"/>
    </xf>
    <xf numFmtId="165" fontId="9" fillId="2" borderId="19" xfId="3" applyNumberFormat="1" applyFont="1" applyFill="1" applyBorder="1" applyAlignment="1">
      <alignment horizontal="center" wrapText="1" readingOrder="1"/>
    </xf>
    <xf numFmtId="164" fontId="9" fillId="2" borderId="20" xfId="1" applyNumberFormat="1" applyFont="1" applyFill="1" applyBorder="1" applyAlignment="1">
      <alignment horizontal="center" wrapText="1" readingOrder="1"/>
    </xf>
    <xf numFmtId="165" fontId="9" fillId="2" borderId="21" xfId="3" applyNumberFormat="1" applyFont="1" applyFill="1" applyBorder="1" applyAlignment="1">
      <alignment horizontal="center" wrapText="1" readingOrder="1"/>
    </xf>
    <xf numFmtId="43" fontId="9" fillId="2" borderId="15" xfId="1" applyFont="1" applyFill="1" applyBorder="1" applyAlignment="1">
      <alignment horizontal="center" wrapText="1" readingOrder="1"/>
    </xf>
    <xf numFmtId="165" fontId="9" fillId="2" borderId="15" xfId="3" applyNumberFormat="1" applyFont="1" applyFill="1" applyBorder="1" applyAlignment="1">
      <alignment horizontal="center" wrapText="1" readingOrder="1"/>
    </xf>
    <xf numFmtId="43" fontId="9" fillId="2" borderId="16" xfId="1" applyFont="1" applyFill="1" applyBorder="1" applyAlignment="1">
      <alignment horizontal="center" wrapText="1" readingOrder="1"/>
    </xf>
    <xf numFmtId="165" fontId="9" fillId="2" borderId="17" xfId="3" applyNumberFormat="1" applyFont="1" applyFill="1" applyBorder="1" applyAlignment="1">
      <alignment horizontal="center" wrapText="1" readingOrder="1"/>
    </xf>
    <xf numFmtId="10" fontId="13" fillId="2" borderId="19" xfId="2" applyNumberFormat="1" applyFont="1" applyFill="1" applyBorder="1" applyAlignment="1">
      <alignment horizontal="center" wrapText="1" readingOrder="1"/>
    </xf>
    <xf numFmtId="10" fontId="9" fillId="2" borderId="19" xfId="2" applyNumberFormat="1" applyFont="1" applyFill="1" applyBorder="1" applyAlignment="1">
      <alignment horizontal="center" wrapText="1" readingOrder="1"/>
    </xf>
    <xf numFmtId="10" fontId="9" fillId="2" borderId="20" xfId="2" applyNumberFormat="1" applyFont="1" applyFill="1" applyBorder="1" applyAlignment="1">
      <alignment horizontal="center" wrapText="1" readingOrder="1"/>
    </xf>
    <xf numFmtId="164" fontId="9" fillId="2" borderId="19" xfId="1" applyNumberFormat="1" applyFont="1" applyFill="1" applyBorder="1" applyAlignment="1">
      <alignment horizontal="center" wrapText="1"/>
    </xf>
    <xf numFmtId="10" fontId="13" fillId="2" borderId="22" xfId="2" applyNumberFormat="1" applyFont="1" applyFill="1" applyBorder="1" applyAlignment="1">
      <alignment horizontal="center" wrapText="1" readingOrder="1"/>
    </xf>
    <xf numFmtId="43" fontId="9" fillId="2" borderId="15" xfId="1" applyFont="1" applyFill="1" applyBorder="1" applyAlignment="1">
      <alignment horizontal="center" wrapText="1"/>
    </xf>
    <xf numFmtId="43" fontId="9" fillId="2" borderId="12" xfId="1" applyFont="1" applyFill="1" applyBorder="1" applyAlignment="1">
      <alignment horizontal="center" wrapText="1" readingOrder="1"/>
    </xf>
    <xf numFmtId="165" fontId="9" fillId="2" borderId="12" xfId="3" applyNumberFormat="1" applyFont="1" applyFill="1" applyBorder="1" applyAlignment="1">
      <alignment horizontal="center" wrapText="1" readingOrder="1"/>
    </xf>
    <xf numFmtId="43" fontId="9" fillId="2" borderId="13" xfId="1" applyFont="1" applyFill="1" applyBorder="1" applyAlignment="1">
      <alignment horizontal="center" wrapText="1" readingOrder="1"/>
    </xf>
    <xf numFmtId="165" fontId="9" fillId="2" borderId="23" xfId="3" applyNumberFormat="1" applyFont="1" applyFill="1" applyBorder="1" applyAlignment="1">
      <alignment horizontal="center" wrapText="1" readingOrder="1"/>
    </xf>
    <xf numFmtId="164" fontId="9" fillId="2" borderId="24" xfId="1" applyNumberFormat="1" applyFont="1" applyFill="1" applyBorder="1" applyAlignment="1">
      <alignment horizontal="center" wrapText="1"/>
    </xf>
    <xf numFmtId="164" fontId="9" fillId="2" borderId="24" xfId="1" applyNumberFormat="1" applyFont="1" applyFill="1" applyBorder="1" applyAlignment="1">
      <alignment horizontal="center" wrapText="1" readingOrder="1"/>
    </xf>
    <xf numFmtId="165" fontId="9" fillId="2" borderId="24" xfId="3" applyNumberFormat="1" applyFont="1" applyFill="1" applyBorder="1" applyAlignment="1">
      <alignment horizontal="center" wrapText="1" readingOrder="1"/>
    </xf>
    <xf numFmtId="164" fontId="9" fillId="2" borderId="7" xfId="1" applyNumberFormat="1" applyFont="1" applyFill="1" applyBorder="1" applyAlignment="1">
      <alignment horizontal="center" wrapText="1" readingOrder="1"/>
    </xf>
    <xf numFmtId="165" fontId="9" fillId="2" borderId="25" xfId="3" applyNumberFormat="1" applyFont="1" applyFill="1" applyBorder="1" applyAlignment="1">
      <alignment horizontal="center" wrapText="1" readingOrder="1"/>
    </xf>
    <xf numFmtId="164" fontId="9" fillId="2" borderId="22" xfId="1" applyNumberFormat="1" applyFont="1" applyFill="1" applyBorder="1" applyAlignment="1">
      <alignment horizontal="center" wrapText="1"/>
    </xf>
    <xf numFmtId="43" fontId="9" fillId="2" borderId="22" xfId="1" applyFont="1" applyFill="1" applyBorder="1" applyAlignment="1">
      <alignment horizontal="center" wrapText="1"/>
    </xf>
    <xf numFmtId="43" fontId="9" fillId="2" borderId="19" xfId="1" applyFont="1" applyFill="1" applyBorder="1" applyAlignment="1">
      <alignment horizontal="center" wrapText="1" readingOrder="1"/>
    </xf>
    <xf numFmtId="43" fontId="9" fillId="2" borderId="20" xfId="1" applyFont="1" applyFill="1" applyBorder="1" applyAlignment="1">
      <alignment horizontal="center" wrapText="1" readingOrder="1"/>
    </xf>
    <xf numFmtId="43" fontId="13" fillId="2" borderId="15" xfId="1" applyFont="1" applyFill="1" applyBorder="1" applyAlignment="1">
      <alignment horizontal="center" wrapText="1"/>
    </xf>
    <xf numFmtId="164" fontId="14" fillId="3" borderId="24" xfId="1" applyNumberFormat="1" applyFont="1" applyFill="1" applyBorder="1" applyAlignment="1">
      <alignment horizontal="center" wrapText="1"/>
    </xf>
    <xf numFmtId="164" fontId="14" fillId="3" borderId="24" xfId="1" applyNumberFormat="1" applyFont="1" applyFill="1" applyBorder="1" applyAlignment="1">
      <alignment horizontal="center" wrapText="1" readingOrder="1"/>
    </xf>
    <xf numFmtId="165" fontId="14" fillId="3" borderId="24" xfId="3" applyNumberFormat="1" applyFont="1" applyFill="1" applyBorder="1" applyAlignment="1">
      <alignment horizontal="center" wrapText="1" readingOrder="1"/>
    </xf>
    <xf numFmtId="164" fontId="14" fillId="3" borderId="7" xfId="1" applyNumberFormat="1" applyFont="1" applyFill="1" applyBorder="1" applyAlignment="1">
      <alignment horizontal="center" wrapText="1" readingOrder="1"/>
    </xf>
    <xf numFmtId="165" fontId="14" fillId="3" borderId="25" xfId="3" applyNumberFormat="1" applyFont="1" applyFill="1" applyBorder="1" applyAlignment="1">
      <alignment horizontal="center" wrapText="1" readingOrder="1"/>
    </xf>
    <xf numFmtId="164" fontId="9" fillId="2" borderId="12" xfId="1" applyNumberFormat="1" applyFont="1" applyFill="1" applyBorder="1" applyAlignment="1">
      <alignment horizontal="center" wrapText="1" readingOrder="1"/>
    </xf>
    <xf numFmtId="164" fontId="9" fillId="2" borderId="13" xfId="1" applyNumberFormat="1" applyFont="1" applyFill="1" applyBorder="1" applyAlignment="1">
      <alignment horizontal="center" wrapText="1" readingOrder="1"/>
    </xf>
    <xf numFmtId="164" fontId="14" fillId="3" borderId="19" xfId="1" applyNumberFormat="1" applyFont="1" applyFill="1" applyBorder="1" applyAlignment="1">
      <alignment horizontal="center" wrapText="1"/>
    </xf>
    <xf numFmtId="164" fontId="14" fillId="3" borderId="19" xfId="1" applyNumberFormat="1" applyFont="1" applyFill="1" applyBorder="1" applyAlignment="1">
      <alignment horizontal="center" wrapText="1" readingOrder="1"/>
    </xf>
    <xf numFmtId="165" fontId="14" fillId="3" borderId="19" xfId="3" applyNumberFormat="1" applyFont="1" applyFill="1" applyBorder="1" applyAlignment="1">
      <alignment horizontal="center" wrapText="1" readingOrder="1"/>
    </xf>
    <xf numFmtId="164" fontId="14" fillId="3" borderId="20" xfId="1" applyNumberFormat="1" applyFont="1" applyFill="1" applyBorder="1" applyAlignment="1">
      <alignment horizontal="center" wrapText="1" readingOrder="1"/>
    </xf>
    <xf numFmtId="165" fontId="14" fillId="3" borderId="21" xfId="3" applyNumberFormat="1" applyFont="1" applyFill="1" applyBorder="1" applyAlignment="1">
      <alignment horizontal="center" wrapText="1" readingOrder="1"/>
    </xf>
    <xf numFmtId="43" fontId="13" fillId="2" borderId="22" xfId="1" applyFont="1" applyFill="1" applyBorder="1" applyAlignment="1">
      <alignment horizontal="center" wrapText="1"/>
    </xf>
    <xf numFmtId="164" fontId="9" fillId="2" borderId="22" xfId="1" applyNumberFormat="1" applyFont="1" applyFill="1" applyBorder="1" applyAlignment="1">
      <alignment horizontal="center" wrapText="1" readingOrder="1"/>
    </xf>
    <xf numFmtId="164" fontId="9" fillId="2" borderId="15" xfId="1" applyNumberFormat="1" applyFont="1" applyFill="1" applyBorder="1" applyAlignment="1">
      <alignment horizontal="center" wrapText="1" readingOrder="1"/>
    </xf>
    <xf numFmtId="164" fontId="14" fillId="2" borderId="22" xfId="1" applyNumberFormat="1" applyFont="1" applyFill="1" applyBorder="1" applyAlignment="1">
      <alignment horizontal="center" wrapText="1"/>
    </xf>
    <xf numFmtId="164" fontId="14" fillId="3" borderId="15" xfId="1" applyNumberFormat="1" applyFont="1" applyFill="1" applyBorder="1" applyAlignment="1">
      <alignment horizontal="center" wrapText="1"/>
    </xf>
    <xf numFmtId="164" fontId="14" fillId="3" borderId="15" xfId="1" applyNumberFormat="1" applyFont="1" applyFill="1" applyBorder="1" applyAlignment="1">
      <alignment horizontal="center" wrapText="1" readingOrder="1"/>
    </xf>
    <xf numFmtId="165" fontId="14" fillId="3" borderId="15" xfId="3" applyNumberFormat="1" applyFont="1" applyFill="1" applyBorder="1" applyAlignment="1">
      <alignment horizontal="center" wrapText="1" readingOrder="1"/>
    </xf>
    <xf numFmtId="164" fontId="14" fillId="3" borderId="16" xfId="1" applyNumberFormat="1" applyFont="1" applyFill="1" applyBorder="1" applyAlignment="1">
      <alignment horizontal="center" wrapText="1" readingOrder="1"/>
    </xf>
    <xf numFmtId="43" fontId="14" fillId="3" borderId="29" xfId="1" applyFont="1" applyFill="1" applyBorder="1" applyAlignment="1">
      <alignment horizontal="center" wrapText="1"/>
    </xf>
    <xf numFmtId="43" fontId="14" fillId="3" borderId="29" xfId="1" applyFont="1" applyFill="1" applyBorder="1" applyAlignment="1">
      <alignment horizontal="center" wrapText="1" readingOrder="1"/>
    </xf>
    <xf numFmtId="165" fontId="14" fillId="3" borderId="29" xfId="3" applyNumberFormat="1" applyFont="1" applyFill="1" applyBorder="1" applyAlignment="1">
      <alignment horizontal="center" wrapText="1" readingOrder="1"/>
    </xf>
    <xf numFmtId="43" fontId="14" fillId="3" borderId="30" xfId="1" applyFont="1" applyFill="1" applyBorder="1" applyAlignment="1">
      <alignment horizontal="center" wrapText="1" readingOrder="1"/>
    </xf>
    <xf numFmtId="165" fontId="14" fillId="3" borderId="31" xfId="3" applyNumberFormat="1" applyFont="1" applyFill="1" applyBorder="1" applyAlignment="1">
      <alignment horizontal="center" wrapText="1" readingOrder="1"/>
    </xf>
    <xf numFmtId="164" fontId="14" fillId="2" borderId="19" xfId="1" applyNumberFormat="1" applyFont="1" applyFill="1" applyBorder="1" applyAlignment="1">
      <alignment horizontal="center" wrapText="1"/>
    </xf>
    <xf numFmtId="164" fontId="14" fillId="2" borderId="19" xfId="1" applyNumberFormat="1" applyFont="1" applyFill="1" applyBorder="1" applyAlignment="1">
      <alignment horizontal="center" wrapText="1" readingOrder="1"/>
    </xf>
    <xf numFmtId="165" fontId="14" fillId="2" borderId="19" xfId="3" applyNumberFormat="1" applyFont="1" applyFill="1" applyBorder="1" applyAlignment="1">
      <alignment horizontal="center" wrapText="1" readingOrder="1"/>
    </xf>
    <xf numFmtId="164" fontId="14" fillId="2" borderId="20" xfId="1" applyNumberFormat="1" applyFont="1" applyFill="1" applyBorder="1" applyAlignment="1">
      <alignment horizontal="center" wrapText="1" readingOrder="1"/>
    </xf>
    <xf numFmtId="165" fontId="14" fillId="2" borderId="21" xfId="3" applyNumberFormat="1" applyFont="1" applyFill="1" applyBorder="1" applyAlignment="1">
      <alignment horizontal="center" wrapText="1" readingOrder="1"/>
    </xf>
    <xf numFmtId="164" fontId="9" fillId="2" borderId="32" xfId="1" applyNumberFormat="1" applyFont="1" applyFill="1" applyBorder="1" applyAlignment="1">
      <alignment horizontal="center" wrapText="1" readingOrder="1"/>
    </xf>
    <xf numFmtId="164" fontId="9" fillId="2" borderId="33" xfId="1" applyNumberFormat="1" applyFont="1" applyFill="1" applyBorder="1" applyAlignment="1">
      <alignment horizontal="center" wrapText="1" readingOrder="1"/>
    </xf>
    <xf numFmtId="164" fontId="14" fillId="3" borderId="24" xfId="1" applyNumberFormat="1" applyFont="1" applyFill="1" applyBorder="1" applyAlignment="1">
      <alignment horizontal="center"/>
    </xf>
    <xf numFmtId="167" fontId="14" fillId="2" borderId="24" xfId="1" applyNumberFormat="1" applyFont="1" applyFill="1" applyBorder="1" applyAlignment="1">
      <alignment horizontal="center" wrapText="1" readingOrder="1"/>
    </xf>
    <xf numFmtId="165" fontId="14" fillId="2" borderId="24" xfId="3" applyNumberFormat="1" applyFont="1" applyFill="1" applyBorder="1" applyAlignment="1">
      <alignment horizontal="center" wrapText="1" readingOrder="1"/>
    </xf>
    <xf numFmtId="165" fontId="14" fillId="2" borderId="25" xfId="3" applyNumberFormat="1" applyFont="1" applyFill="1" applyBorder="1" applyAlignment="1">
      <alignment horizontal="center" wrapText="1" readingOrder="1"/>
    </xf>
    <xf numFmtId="164" fontId="14" fillId="2" borderId="12" xfId="1" applyNumberFormat="1" applyFont="1" applyFill="1" applyBorder="1" applyAlignment="1">
      <alignment horizontal="center" wrapText="1" readingOrder="1"/>
    </xf>
    <xf numFmtId="164" fontId="14" fillId="2" borderId="15" xfId="1" applyNumberFormat="1" applyFont="1" applyFill="1" applyBorder="1" applyAlignment="1">
      <alignment horizontal="center" wrapText="1" readingOrder="1"/>
    </xf>
    <xf numFmtId="165" fontId="14" fillId="2" borderId="15" xfId="3" applyNumberFormat="1" applyFont="1" applyFill="1" applyBorder="1" applyAlignment="1">
      <alignment horizontal="center" wrapText="1" readingOrder="1"/>
    </xf>
    <xf numFmtId="165" fontId="14" fillId="2" borderId="17" xfId="3" applyNumberFormat="1" applyFont="1" applyFill="1" applyBorder="1" applyAlignment="1">
      <alignment horizontal="center" wrapText="1" readingOrder="1"/>
    </xf>
    <xf numFmtId="165" fontId="14" fillId="2" borderId="12" xfId="3" applyNumberFormat="1" applyFont="1" applyFill="1" applyBorder="1" applyAlignment="1">
      <alignment horizontal="center" wrapText="1" readingOrder="1"/>
    </xf>
    <xf numFmtId="165" fontId="14" fillId="2" borderId="23" xfId="3" applyNumberFormat="1" applyFont="1" applyFill="1" applyBorder="1" applyAlignment="1">
      <alignment horizontal="center" wrapText="1" readingOrder="1"/>
    </xf>
    <xf numFmtId="0" fontId="11" fillId="4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 shrinkToFit="1"/>
    </xf>
    <xf numFmtId="0" fontId="6" fillId="0" borderId="11" xfId="0" applyFont="1" applyBorder="1" applyAlignment="1">
      <alignment horizontal="center" vertical="center" textRotation="90" wrapText="1" shrinkToFit="1"/>
    </xf>
    <xf numFmtId="0" fontId="10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</cellXfs>
  <cellStyles count="6">
    <cellStyle name="Comma" xfId="1" builtinId="3"/>
    <cellStyle name="Comma 14" xfId="4" xr:uid="{D2175046-A209-4101-8FFB-3224FE633B29}"/>
    <cellStyle name="Comma 17" xfId="5" xr:uid="{3D37B4BB-23E9-4E9E-A834-987231AA84C5}"/>
    <cellStyle name="Normal" xfId="0" builtinId="0"/>
    <cellStyle name="Percent" xfId="2" builtinId="5"/>
    <cellStyle name="Percent 4" xfId="3" xr:uid="{937C6120-56E5-494E-A944-8BF67E046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Doc\2014-05-22\BALANS\Balans\2020%20&#1086;&#1085;\EHZH-2020\BZUBTS%20TS%20Baingiin%20medee-2020-4-&#1088;%20&#1091;&#1083;&#1080;&#1088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Doc\2014-05-22\BALANS\Balans\2020%20&#1086;&#1085;\EHZH-2020\BZUBTSTS%20Baingiin%20medee-2019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ALIN"/>
      <sheetName val="УДЗ"/>
      <sheetName val="Цалин"/>
      <sheetName val="Цалин-салбар"/>
      <sheetName val="TEZU"/>
      <sheetName val="ANZ"/>
      <sheetName val="АНЗ-ХБГ"/>
      <sheetName val="АНЗ-COM"/>
      <sheetName val="UDZ"/>
      <sheetName val="Sheet2"/>
      <sheetName val="ТУЗ"/>
      <sheetName val="ХЭХ тогтоол"/>
      <sheetName val="Orl.zardal"/>
      <sheetName val="Хэтрэлт, хэмнэлт"/>
      <sheetName val="Sheet1"/>
      <sheetName val="UBOZ"/>
      <sheetName val="Цайны газар"/>
      <sheetName val="Nuluulul"/>
      <sheetName val="БОШХ"/>
      <sheetName val="ZT"/>
      <sheetName val="Sheet3"/>
      <sheetName val="ЭХЯ-ZT"/>
    </sheetNames>
    <sheetDataSet>
      <sheetData sheetId="0"/>
      <sheetData sheetId="1"/>
      <sheetData sheetId="2"/>
      <sheetData sheetId="3"/>
      <sheetData sheetId="4">
        <row r="9">
          <cell r="G9">
            <v>65966.700489057315</v>
          </cell>
          <cell r="H9">
            <v>75953.273668990005</v>
          </cell>
        </row>
        <row r="12">
          <cell r="G12">
            <v>21855.281875999997</v>
          </cell>
          <cell r="H12">
            <v>20140.943480000002</v>
          </cell>
        </row>
        <row r="13">
          <cell r="G13">
            <v>651.85597999999993</v>
          </cell>
          <cell r="H13">
            <v>852.46605399999999</v>
          </cell>
        </row>
        <row r="14">
          <cell r="G14">
            <v>135.9084</v>
          </cell>
          <cell r="H14">
            <v>111.09362800000001</v>
          </cell>
        </row>
        <row r="15">
          <cell r="G15">
            <v>520.28359066666667</v>
          </cell>
          <cell r="H15">
            <v>635.72830399999998</v>
          </cell>
        </row>
        <row r="17">
          <cell r="G17">
            <v>23597.148992178416</v>
          </cell>
          <cell r="H17">
            <v>24127.254623700006</v>
          </cell>
        </row>
        <row r="18">
          <cell r="G18">
            <v>68456.959587063669</v>
          </cell>
          <cell r="H18">
            <v>71627.792507999999</v>
          </cell>
        </row>
        <row r="19">
          <cell r="G19">
            <v>188.5009</v>
          </cell>
          <cell r="H19">
            <v>146.91799800000001</v>
          </cell>
        </row>
        <row r="20">
          <cell r="G20">
            <v>744.59048034539489</v>
          </cell>
          <cell r="H20">
            <v>885.30246999999997</v>
          </cell>
        </row>
        <row r="24">
          <cell r="H24">
            <v>2588.2219999999998</v>
          </cell>
        </row>
        <row r="25">
          <cell r="H25">
            <v>928.93999999999994</v>
          </cell>
        </row>
        <row r="26">
          <cell r="H26">
            <v>1634.702</v>
          </cell>
        </row>
        <row r="27">
          <cell r="H27">
            <v>24.58</v>
          </cell>
        </row>
        <row r="29">
          <cell r="H29">
            <v>3.1139999999999999</v>
          </cell>
        </row>
        <row r="30">
          <cell r="H30">
            <v>37.177</v>
          </cell>
        </row>
        <row r="32">
          <cell r="H32">
            <v>7811.8909999999996</v>
          </cell>
        </row>
        <row r="34">
          <cell r="H34">
            <v>2292.0639999999999</v>
          </cell>
        </row>
        <row r="40">
          <cell r="F40">
            <v>532.5</v>
          </cell>
          <cell r="G40">
            <v>551.33333333333326</v>
          </cell>
          <cell r="H40">
            <v>546.91666666666663</v>
          </cell>
        </row>
        <row r="41">
          <cell r="F41">
            <v>9656.0537489339131</v>
          </cell>
          <cell r="G41">
            <v>10906.51033690823</v>
          </cell>
          <cell r="H41">
            <v>10931.993244588841</v>
          </cell>
        </row>
        <row r="42">
          <cell r="F42">
            <v>1511119.5225248688</v>
          </cell>
          <cell r="G42">
            <v>1648505.1899800834</v>
          </cell>
          <cell r="H42">
            <v>1665700.6315082798</v>
          </cell>
        </row>
        <row r="47">
          <cell r="G47">
            <v>399702</v>
          </cell>
        </row>
        <row r="50">
          <cell r="H50">
            <v>22430.9</v>
          </cell>
        </row>
        <row r="61">
          <cell r="H61">
            <v>332</v>
          </cell>
        </row>
        <row r="65">
          <cell r="H65">
            <v>4106</v>
          </cell>
        </row>
        <row r="67">
          <cell r="H67">
            <v>449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E43">
            <v>188500.9</v>
          </cell>
        </row>
        <row r="44">
          <cell r="E44">
            <v>744590.48034539493</v>
          </cell>
        </row>
        <row r="45">
          <cell r="E45">
            <v>68456959.58706367</v>
          </cell>
        </row>
        <row r="47">
          <cell r="E47">
            <v>92987199.959587485</v>
          </cell>
        </row>
        <row r="48">
          <cell r="E48">
            <v>65966700.489057317</v>
          </cell>
        </row>
        <row r="49">
          <cell r="E49">
            <v>21855281.875999998</v>
          </cell>
        </row>
        <row r="50">
          <cell r="E50">
            <v>651855.98</v>
          </cell>
        </row>
        <row r="51">
          <cell r="E51">
            <v>135908.4</v>
          </cell>
        </row>
        <row r="52">
          <cell r="E52">
            <v>520283.59066666669</v>
          </cell>
        </row>
        <row r="55">
          <cell r="F55">
            <v>447116.81700000004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alin tuluv-2017-2018"/>
      <sheetName val="TSALIN"/>
      <sheetName val="Tsalin-UD-gui"/>
      <sheetName val="TEZU"/>
      <sheetName val="ANZ"/>
      <sheetName val="UDZ"/>
      <sheetName val="Orl.zardal"/>
      <sheetName val="хэтрэлт хэмнэлт"/>
      <sheetName val="БОШХ"/>
      <sheetName val="Sheet1"/>
      <sheetName val="UBOZ"/>
      <sheetName val="BOSHH"/>
      <sheetName val="Nuluulul"/>
      <sheetName val="ZT"/>
      <sheetName val="ZT-TUH"/>
      <sheetName val="ANZ sudalga"/>
      <sheetName val="Tsainii gazar"/>
      <sheetName val="ANZ-4"/>
      <sheetName val="COM-shagnal"/>
      <sheetName val="БМате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E24">
            <v>77.599999999999994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80"/>
  <sheetViews>
    <sheetView tabSelected="1" workbookViewId="0">
      <selection activeCell="C23" sqref="C23"/>
    </sheetView>
  </sheetViews>
  <sheetFormatPr defaultColWidth="0" defaultRowHeight="15"/>
  <cols>
    <col min="1" max="1" width="4.42578125" customWidth="1"/>
    <col min="2" max="2" width="38" customWidth="1"/>
    <col min="3" max="3" width="9.140625" customWidth="1"/>
    <col min="4" max="4" width="13" hidden="1" customWidth="1"/>
    <col min="5" max="5" width="11.28515625" customWidth="1"/>
    <col min="6" max="7" width="12" customWidth="1"/>
    <col min="8" max="8" width="10.28515625" customWidth="1"/>
    <col min="9" max="9" width="10.28515625" bestFit="1" customWidth="1"/>
    <col min="10" max="10" width="10" customWidth="1"/>
    <col min="11" max="11" width="8.42578125" customWidth="1"/>
    <col min="12" max="12" width="11.7109375" customWidth="1"/>
    <col min="13" max="13" width="9.28515625" customWidth="1"/>
    <col min="14" max="243" width="9.140625" customWidth="1"/>
    <col min="244" max="244" width="4.140625" customWidth="1"/>
    <col min="245" max="245" width="36.85546875" customWidth="1"/>
    <col min="246" max="246" width="8.85546875" customWidth="1"/>
    <col min="247" max="247" width="14.5703125" customWidth="1"/>
    <col min="249" max="249" width="14.5703125" customWidth="1"/>
    <col min="250" max="250" width="10.85546875" customWidth="1"/>
    <col min="251" max="251" width="8.42578125" customWidth="1"/>
    <col min="253" max="253" width="14.5703125" customWidth="1"/>
    <col min="257" max="257" width="4.42578125" customWidth="1"/>
    <col min="258" max="258" width="38" customWidth="1"/>
    <col min="259" max="259" width="9.140625" customWidth="1"/>
    <col min="260" max="260" width="13" customWidth="1"/>
    <col min="261" max="261" width="11.28515625" customWidth="1"/>
    <col min="262" max="263" width="12" customWidth="1"/>
    <col min="264" max="264" width="10.28515625" customWidth="1"/>
    <col min="265" max="265" width="10.28515625" bestFit="1" customWidth="1"/>
    <col min="266" max="266" width="10" customWidth="1"/>
    <col min="267" max="267" width="8.42578125" customWidth="1"/>
    <col min="268" max="268" width="11.7109375" customWidth="1"/>
    <col min="269" max="269" width="9.28515625" customWidth="1"/>
    <col min="270" max="499" width="9.140625" customWidth="1"/>
    <col min="500" max="500" width="4.140625" customWidth="1"/>
    <col min="501" max="501" width="36.85546875" customWidth="1"/>
    <col min="502" max="502" width="8.85546875" customWidth="1"/>
    <col min="503" max="503" width="14.5703125" customWidth="1"/>
    <col min="505" max="505" width="14.5703125" customWidth="1"/>
    <col min="506" max="506" width="10.85546875" customWidth="1"/>
    <col min="507" max="507" width="8.42578125" customWidth="1"/>
    <col min="509" max="509" width="14.5703125" customWidth="1"/>
    <col min="513" max="513" width="4.42578125" customWidth="1"/>
    <col min="514" max="514" width="38" customWidth="1"/>
    <col min="515" max="515" width="9.140625" customWidth="1"/>
    <col min="516" max="516" width="13" customWidth="1"/>
    <col min="517" max="517" width="11.28515625" customWidth="1"/>
    <col min="518" max="519" width="12" customWidth="1"/>
    <col min="520" max="520" width="10.28515625" customWidth="1"/>
    <col min="521" max="521" width="10.28515625" bestFit="1" customWidth="1"/>
    <col min="522" max="522" width="10" customWidth="1"/>
    <col min="523" max="523" width="8.42578125" customWidth="1"/>
    <col min="524" max="524" width="11.7109375" customWidth="1"/>
    <col min="525" max="525" width="9.28515625" customWidth="1"/>
    <col min="526" max="755" width="9.140625" customWidth="1"/>
    <col min="756" max="756" width="4.140625" customWidth="1"/>
    <col min="757" max="757" width="36.85546875" customWidth="1"/>
    <col min="758" max="758" width="8.85546875" customWidth="1"/>
    <col min="759" max="759" width="14.5703125" customWidth="1"/>
    <col min="761" max="761" width="14.5703125" customWidth="1"/>
    <col min="762" max="762" width="10.85546875" customWidth="1"/>
    <col min="763" max="763" width="8.42578125" customWidth="1"/>
    <col min="765" max="765" width="14.5703125" customWidth="1"/>
    <col min="769" max="769" width="4.42578125" customWidth="1"/>
    <col min="770" max="770" width="38" customWidth="1"/>
    <col min="771" max="771" width="9.140625" customWidth="1"/>
    <col min="772" max="772" width="13" customWidth="1"/>
    <col min="773" max="773" width="11.28515625" customWidth="1"/>
    <col min="774" max="775" width="12" customWidth="1"/>
    <col min="776" max="776" width="10.28515625" customWidth="1"/>
    <col min="777" max="777" width="10.28515625" bestFit="1" customWidth="1"/>
    <col min="778" max="778" width="10" customWidth="1"/>
    <col min="779" max="779" width="8.42578125" customWidth="1"/>
    <col min="780" max="780" width="11.7109375" customWidth="1"/>
    <col min="781" max="781" width="9.28515625" customWidth="1"/>
    <col min="782" max="1011" width="9.140625" customWidth="1"/>
    <col min="1012" max="1012" width="4.140625" customWidth="1"/>
    <col min="1013" max="1013" width="36.85546875" customWidth="1"/>
    <col min="1014" max="1014" width="8.85546875" customWidth="1"/>
    <col min="1015" max="1015" width="14.5703125" customWidth="1"/>
    <col min="1017" max="1017" width="14.5703125" customWidth="1"/>
    <col min="1018" max="1018" width="10.85546875" customWidth="1"/>
    <col min="1019" max="1019" width="8.42578125" customWidth="1"/>
    <col min="1021" max="1021" width="14.5703125" customWidth="1"/>
    <col min="1025" max="1025" width="4.42578125" customWidth="1"/>
    <col min="1026" max="1026" width="38" customWidth="1"/>
    <col min="1027" max="1027" width="9.140625" customWidth="1"/>
    <col min="1028" max="1028" width="13" customWidth="1"/>
    <col min="1029" max="1029" width="11.28515625" customWidth="1"/>
    <col min="1030" max="1031" width="12" customWidth="1"/>
    <col min="1032" max="1032" width="10.28515625" customWidth="1"/>
    <col min="1033" max="1033" width="10.28515625" bestFit="1" customWidth="1"/>
    <col min="1034" max="1034" width="10" customWidth="1"/>
    <col min="1035" max="1035" width="8.42578125" customWidth="1"/>
    <col min="1036" max="1036" width="11.7109375" customWidth="1"/>
    <col min="1037" max="1037" width="9.28515625" customWidth="1"/>
    <col min="1038" max="1267" width="9.140625" customWidth="1"/>
    <col min="1268" max="1268" width="4.140625" customWidth="1"/>
    <col min="1269" max="1269" width="36.85546875" customWidth="1"/>
    <col min="1270" max="1270" width="8.85546875" customWidth="1"/>
    <col min="1271" max="1271" width="14.5703125" customWidth="1"/>
    <col min="1273" max="1273" width="14.5703125" customWidth="1"/>
    <col min="1274" max="1274" width="10.85546875" customWidth="1"/>
    <col min="1275" max="1275" width="8.42578125" customWidth="1"/>
    <col min="1277" max="1277" width="14.5703125" customWidth="1"/>
    <col min="1281" max="1281" width="4.42578125" customWidth="1"/>
    <col min="1282" max="1282" width="38" customWidth="1"/>
    <col min="1283" max="1283" width="9.140625" customWidth="1"/>
    <col min="1284" max="1284" width="13" customWidth="1"/>
    <col min="1285" max="1285" width="11.28515625" customWidth="1"/>
    <col min="1286" max="1287" width="12" customWidth="1"/>
    <col min="1288" max="1288" width="10.28515625" customWidth="1"/>
    <col min="1289" max="1289" width="10.28515625" bestFit="1" customWidth="1"/>
    <col min="1290" max="1290" width="10" customWidth="1"/>
    <col min="1291" max="1291" width="8.42578125" customWidth="1"/>
    <col min="1292" max="1292" width="11.7109375" customWidth="1"/>
    <col min="1293" max="1293" width="9.28515625" customWidth="1"/>
    <col min="1294" max="1523" width="9.140625" customWidth="1"/>
    <col min="1524" max="1524" width="4.140625" customWidth="1"/>
    <col min="1525" max="1525" width="36.85546875" customWidth="1"/>
    <col min="1526" max="1526" width="8.85546875" customWidth="1"/>
    <col min="1527" max="1527" width="14.5703125" customWidth="1"/>
    <col min="1529" max="1529" width="14.5703125" customWidth="1"/>
    <col min="1530" max="1530" width="10.85546875" customWidth="1"/>
    <col min="1531" max="1531" width="8.42578125" customWidth="1"/>
    <col min="1533" max="1533" width="14.5703125" customWidth="1"/>
    <col min="1537" max="1537" width="4.42578125" customWidth="1"/>
    <col min="1538" max="1538" width="38" customWidth="1"/>
    <col min="1539" max="1539" width="9.140625" customWidth="1"/>
    <col min="1540" max="1540" width="13" customWidth="1"/>
    <col min="1541" max="1541" width="11.28515625" customWidth="1"/>
    <col min="1542" max="1543" width="12" customWidth="1"/>
    <col min="1544" max="1544" width="10.28515625" customWidth="1"/>
    <col min="1545" max="1545" width="10.28515625" bestFit="1" customWidth="1"/>
    <col min="1546" max="1546" width="10" customWidth="1"/>
    <col min="1547" max="1547" width="8.42578125" customWidth="1"/>
    <col min="1548" max="1548" width="11.7109375" customWidth="1"/>
    <col min="1549" max="1549" width="9.28515625" customWidth="1"/>
    <col min="1550" max="1779" width="9.140625" customWidth="1"/>
    <col min="1780" max="1780" width="4.140625" customWidth="1"/>
    <col min="1781" max="1781" width="36.85546875" customWidth="1"/>
    <col min="1782" max="1782" width="8.85546875" customWidth="1"/>
    <col min="1783" max="1783" width="14.5703125" customWidth="1"/>
    <col min="1785" max="1785" width="14.5703125" customWidth="1"/>
    <col min="1786" max="1786" width="10.85546875" customWidth="1"/>
    <col min="1787" max="1787" width="8.42578125" customWidth="1"/>
    <col min="1789" max="1789" width="14.5703125" customWidth="1"/>
    <col min="1793" max="1793" width="4.42578125" customWidth="1"/>
    <col min="1794" max="1794" width="38" customWidth="1"/>
    <col min="1795" max="1795" width="9.140625" customWidth="1"/>
    <col min="1796" max="1796" width="13" customWidth="1"/>
    <col min="1797" max="1797" width="11.28515625" customWidth="1"/>
    <col min="1798" max="1799" width="12" customWidth="1"/>
    <col min="1800" max="1800" width="10.28515625" customWidth="1"/>
    <col min="1801" max="1801" width="10.28515625" bestFit="1" customWidth="1"/>
    <col min="1802" max="1802" width="10" customWidth="1"/>
    <col min="1803" max="1803" width="8.42578125" customWidth="1"/>
    <col min="1804" max="1804" width="11.7109375" customWidth="1"/>
    <col min="1805" max="1805" width="9.28515625" customWidth="1"/>
    <col min="1806" max="2035" width="9.140625" customWidth="1"/>
    <col min="2036" max="2036" width="4.140625" customWidth="1"/>
    <col min="2037" max="2037" width="36.85546875" customWidth="1"/>
    <col min="2038" max="2038" width="8.85546875" customWidth="1"/>
    <col min="2039" max="2039" width="14.5703125" customWidth="1"/>
    <col min="2041" max="2041" width="14.5703125" customWidth="1"/>
    <col min="2042" max="2042" width="10.85546875" customWidth="1"/>
    <col min="2043" max="2043" width="8.42578125" customWidth="1"/>
    <col min="2045" max="2045" width="14.5703125" customWidth="1"/>
    <col min="2049" max="2049" width="4.42578125" customWidth="1"/>
    <col min="2050" max="2050" width="38" customWidth="1"/>
    <col min="2051" max="2051" width="9.140625" customWidth="1"/>
    <col min="2052" max="2052" width="13" customWidth="1"/>
    <col min="2053" max="2053" width="11.28515625" customWidth="1"/>
    <col min="2054" max="2055" width="12" customWidth="1"/>
    <col min="2056" max="2056" width="10.28515625" customWidth="1"/>
    <col min="2057" max="2057" width="10.28515625" bestFit="1" customWidth="1"/>
    <col min="2058" max="2058" width="10" customWidth="1"/>
    <col min="2059" max="2059" width="8.42578125" customWidth="1"/>
    <col min="2060" max="2060" width="11.7109375" customWidth="1"/>
    <col min="2061" max="2061" width="9.28515625" customWidth="1"/>
    <col min="2062" max="2291" width="9.140625" customWidth="1"/>
    <col min="2292" max="2292" width="4.140625" customWidth="1"/>
    <col min="2293" max="2293" width="36.85546875" customWidth="1"/>
    <col min="2294" max="2294" width="8.85546875" customWidth="1"/>
    <col min="2295" max="2295" width="14.5703125" customWidth="1"/>
    <col min="2297" max="2297" width="14.5703125" customWidth="1"/>
    <col min="2298" max="2298" width="10.85546875" customWidth="1"/>
    <col min="2299" max="2299" width="8.42578125" customWidth="1"/>
    <col min="2301" max="2301" width="14.5703125" customWidth="1"/>
    <col min="2305" max="2305" width="4.42578125" customWidth="1"/>
    <col min="2306" max="2306" width="38" customWidth="1"/>
    <col min="2307" max="2307" width="9.140625" customWidth="1"/>
    <col min="2308" max="2308" width="13" customWidth="1"/>
    <col min="2309" max="2309" width="11.28515625" customWidth="1"/>
    <col min="2310" max="2311" width="12" customWidth="1"/>
    <col min="2312" max="2312" width="10.28515625" customWidth="1"/>
    <col min="2313" max="2313" width="10.28515625" bestFit="1" customWidth="1"/>
    <col min="2314" max="2314" width="10" customWidth="1"/>
    <col min="2315" max="2315" width="8.42578125" customWidth="1"/>
    <col min="2316" max="2316" width="11.7109375" customWidth="1"/>
    <col min="2317" max="2317" width="9.28515625" customWidth="1"/>
    <col min="2318" max="2547" width="9.140625" customWidth="1"/>
    <col min="2548" max="2548" width="4.140625" customWidth="1"/>
    <col min="2549" max="2549" width="36.85546875" customWidth="1"/>
    <col min="2550" max="2550" width="8.85546875" customWidth="1"/>
    <col min="2551" max="2551" width="14.5703125" customWidth="1"/>
    <col min="2553" max="2553" width="14.5703125" customWidth="1"/>
    <col min="2554" max="2554" width="10.85546875" customWidth="1"/>
    <col min="2555" max="2555" width="8.42578125" customWidth="1"/>
    <col min="2557" max="2557" width="14.5703125" customWidth="1"/>
    <col min="2561" max="2561" width="4.42578125" customWidth="1"/>
    <col min="2562" max="2562" width="38" customWidth="1"/>
    <col min="2563" max="2563" width="9.140625" customWidth="1"/>
    <col min="2564" max="2564" width="13" customWidth="1"/>
    <col min="2565" max="2565" width="11.28515625" customWidth="1"/>
    <col min="2566" max="2567" width="12" customWidth="1"/>
    <col min="2568" max="2568" width="10.28515625" customWidth="1"/>
    <col min="2569" max="2569" width="10.28515625" bestFit="1" customWidth="1"/>
    <col min="2570" max="2570" width="10" customWidth="1"/>
    <col min="2571" max="2571" width="8.42578125" customWidth="1"/>
    <col min="2572" max="2572" width="11.7109375" customWidth="1"/>
    <col min="2573" max="2573" width="9.28515625" customWidth="1"/>
    <col min="2574" max="2803" width="9.140625" customWidth="1"/>
    <col min="2804" max="2804" width="4.140625" customWidth="1"/>
    <col min="2805" max="2805" width="36.85546875" customWidth="1"/>
    <col min="2806" max="2806" width="8.85546875" customWidth="1"/>
    <col min="2807" max="2807" width="14.5703125" customWidth="1"/>
    <col min="2809" max="2809" width="14.5703125" customWidth="1"/>
    <col min="2810" max="2810" width="10.85546875" customWidth="1"/>
    <col min="2811" max="2811" width="8.42578125" customWidth="1"/>
    <col min="2813" max="2813" width="14.5703125" customWidth="1"/>
    <col min="2817" max="2817" width="4.42578125" customWidth="1"/>
    <col min="2818" max="2818" width="38" customWidth="1"/>
    <col min="2819" max="2819" width="9.140625" customWidth="1"/>
    <col min="2820" max="2820" width="13" customWidth="1"/>
    <col min="2821" max="2821" width="11.28515625" customWidth="1"/>
    <col min="2822" max="2823" width="12" customWidth="1"/>
    <col min="2824" max="2824" width="10.28515625" customWidth="1"/>
    <col min="2825" max="2825" width="10.28515625" bestFit="1" customWidth="1"/>
    <col min="2826" max="2826" width="10" customWidth="1"/>
    <col min="2827" max="2827" width="8.42578125" customWidth="1"/>
    <col min="2828" max="2828" width="11.7109375" customWidth="1"/>
    <col min="2829" max="2829" width="9.28515625" customWidth="1"/>
    <col min="2830" max="3059" width="9.140625" customWidth="1"/>
    <col min="3060" max="3060" width="4.140625" customWidth="1"/>
    <col min="3061" max="3061" width="36.85546875" customWidth="1"/>
    <col min="3062" max="3062" width="8.85546875" customWidth="1"/>
    <col min="3063" max="3063" width="14.5703125" customWidth="1"/>
    <col min="3065" max="3065" width="14.5703125" customWidth="1"/>
    <col min="3066" max="3066" width="10.85546875" customWidth="1"/>
    <col min="3067" max="3067" width="8.42578125" customWidth="1"/>
    <col min="3069" max="3069" width="14.5703125" customWidth="1"/>
    <col min="3073" max="3073" width="4.42578125" customWidth="1"/>
    <col min="3074" max="3074" width="38" customWidth="1"/>
    <col min="3075" max="3075" width="9.140625" customWidth="1"/>
    <col min="3076" max="3076" width="13" customWidth="1"/>
    <col min="3077" max="3077" width="11.28515625" customWidth="1"/>
    <col min="3078" max="3079" width="12" customWidth="1"/>
    <col min="3080" max="3080" width="10.28515625" customWidth="1"/>
    <col min="3081" max="3081" width="10.28515625" bestFit="1" customWidth="1"/>
    <col min="3082" max="3082" width="10" customWidth="1"/>
    <col min="3083" max="3083" width="8.42578125" customWidth="1"/>
    <col min="3084" max="3084" width="11.7109375" customWidth="1"/>
    <col min="3085" max="3085" width="9.28515625" customWidth="1"/>
    <col min="3086" max="3315" width="9.140625" customWidth="1"/>
    <col min="3316" max="3316" width="4.140625" customWidth="1"/>
    <col min="3317" max="3317" width="36.85546875" customWidth="1"/>
    <col min="3318" max="3318" width="8.85546875" customWidth="1"/>
    <col min="3319" max="3319" width="14.5703125" customWidth="1"/>
    <col min="3321" max="3321" width="14.5703125" customWidth="1"/>
    <col min="3322" max="3322" width="10.85546875" customWidth="1"/>
    <col min="3323" max="3323" width="8.42578125" customWidth="1"/>
    <col min="3325" max="3325" width="14.5703125" customWidth="1"/>
    <col min="3329" max="3329" width="4.42578125" customWidth="1"/>
    <col min="3330" max="3330" width="38" customWidth="1"/>
    <col min="3331" max="3331" width="9.140625" customWidth="1"/>
    <col min="3332" max="3332" width="13" customWidth="1"/>
    <col min="3333" max="3333" width="11.28515625" customWidth="1"/>
    <col min="3334" max="3335" width="12" customWidth="1"/>
    <col min="3336" max="3336" width="10.28515625" customWidth="1"/>
    <col min="3337" max="3337" width="10.28515625" bestFit="1" customWidth="1"/>
    <col min="3338" max="3338" width="10" customWidth="1"/>
    <col min="3339" max="3339" width="8.42578125" customWidth="1"/>
    <col min="3340" max="3340" width="11.7109375" customWidth="1"/>
    <col min="3341" max="3341" width="9.28515625" customWidth="1"/>
    <col min="3342" max="3571" width="9.140625" customWidth="1"/>
    <col min="3572" max="3572" width="4.140625" customWidth="1"/>
    <col min="3573" max="3573" width="36.85546875" customWidth="1"/>
    <col min="3574" max="3574" width="8.85546875" customWidth="1"/>
    <col min="3575" max="3575" width="14.5703125" customWidth="1"/>
    <col min="3577" max="3577" width="14.5703125" customWidth="1"/>
    <col min="3578" max="3578" width="10.85546875" customWidth="1"/>
    <col min="3579" max="3579" width="8.42578125" customWidth="1"/>
    <col min="3581" max="3581" width="14.5703125" customWidth="1"/>
    <col min="3585" max="3585" width="4.42578125" customWidth="1"/>
    <col min="3586" max="3586" width="38" customWidth="1"/>
    <col min="3587" max="3587" width="9.140625" customWidth="1"/>
    <col min="3588" max="3588" width="13" customWidth="1"/>
    <col min="3589" max="3589" width="11.28515625" customWidth="1"/>
    <col min="3590" max="3591" width="12" customWidth="1"/>
    <col min="3592" max="3592" width="10.28515625" customWidth="1"/>
    <col min="3593" max="3593" width="10.28515625" bestFit="1" customWidth="1"/>
    <col min="3594" max="3594" width="10" customWidth="1"/>
    <col min="3595" max="3595" width="8.42578125" customWidth="1"/>
    <col min="3596" max="3596" width="11.7109375" customWidth="1"/>
    <col min="3597" max="3597" width="9.28515625" customWidth="1"/>
    <col min="3598" max="3827" width="9.140625" customWidth="1"/>
    <col min="3828" max="3828" width="4.140625" customWidth="1"/>
    <col min="3829" max="3829" width="36.85546875" customWidth="1"/>
    <col min="3830" max="3830" width="8.85546875" customWidth="1"/>
    <col min="3831" max="3831" width="14.5703125" customWidth="1"/>
    <col min="3833" max="3833" width="14.5703125" customWidth="1"/>
    <col min="3834" max="3834" width="10.85546875" customWidth="1"/>
    <col min="3835" max="3835" width="8.42578125" customWidth="1"/>
    <col min="3837" max="3837" width="14.5703125" customWidth="1"/>
    <col min="3841" max="3841" width="4.42578125" customWidth="1"/>
    <col min="3842" max="3842" width="38" customWidth="1"/>
    <col min="3843" max="3843" width="9.140625" customWidth="1"/>
    <col min="3844" max="3844" width="13" customWidth="1"/>
    <col min="3845" max="3845" width="11.28515625" customWidth="1"/>
    <col min="3846" max="3847" width="12" customWidth="1"/>
    <col min="3848" max="3848" width="10.28515625" customWidth="1"/>
    <col min="3849" max="3849" width="10.28515625" bestFit="1" customWidth="1"/>
    <col min="3850" max="3850" width="10" customWidth="1"/>
    <col min="3851" max="3851" width="8.42578125" customWidth="1"/>
    <col min="3852" max="3852" width="11.7109375" customWidth="1"/>
    <col min="3853" max="3853" width="9.28515625" customWidth="1"/>
    <col min="3854" max="4083" width="9.140625" customWidth="1"/>
    <col min="4084" max="4084" width="4.140625" customWidth="1"/>
    <col min="4085" max="4085" width="36.85546875" customWidth="1"/>
    <col min="4086" max="4086" width="8.85546875" customWidth="1"/>
    <col min="4087" max="4087" width="14.5703125" customWidth="1"/>
    <col min="4089" max="4089" width="14.5703125" customWidth="1"/>
    <col min="4090" max="4090" width="10.85546875" customWidth="1"/>
    <col min="4091" max="4091" width="8.42578125" customWidth="1"/>
    <col min="4093" max="4093" width="14.5703125" customWidth="1"/>
    <col min="4097" max="4097" width="4.42578125" customWidth="1"/>
    <col min="4098" max="4098" width="38" customWidth="1"/>
    <col min="4099" max="4099" width="9.140625" customWidth="1"/>
    <col min="4100" max="4100" width="13" customWidth="1"/>
    <col min="4101" max="4101" width="11.28515625" customWidth="1"/>
    <col min="4102" max="4103" width="12" customWidth="1"/>
    <col min="4104" max="4104" width="10.28515625" customWidth="1"/>
    <col min="4105" max="4105" width="10.28515625" bestFit="1" customWidth="1"/>
    <col min="4106" max="4106" width="10" customWidth="1"/>
    <col min="4107" max="4107" width="8.42578125" customWidth="1"/>
    <col min="4108" max="4108" width="11.7109375" customWidth="1"/>
    <col min="4109" max="4109" width="9.28515625" customWidth="1"/>
    <col min="4110" max="4339" width="9.140625" customWidth="1"/>
    <col min="4340" max="4340" width="4.140625" customWidth="1"/>
    <col min="4341" max="4341" width="36.85546875" customWidth="1"/>
    <col min="4342" max="4342" width="8.85546875" customWidth="1"/>
    <col min="4343" max="4343" width="14.5703125" customWidth="1"/>
    <col min="4345" max="4345" width="14.5703125" customWidth="1"/>
    <col min="4346" max="4346" width="10.85546875" customWidth="1"/>
    <col min="4347" max="4347" width="8.42578125" customWidth="1"/>
    <col min="4349" max="4349" width="14.5703125" customWidth="1"/>
    <col min="4353" max="4353" width="4.42578125" customWidth="1"/>
    <col min="4354" max="4354" width="38" customWidth="1"/>
    <col min="4355" max="4355" width="9.140625" customWidth="1"/>
    <col min="4356" max="4356" width="13" customWidth="1"/>
    <col min="4357" max="4357" width="11.28515625" customWidth="1"/>
    <col min="4358" max="4359" width="12" customWidth="1"/>
    <col min="4360" max="4360" width="10.28515625" customWidth="1"/>
    <col min="4361" max="4361" width="10.28515625" bestFit="1" customWidth="1"/>
    <col min="4362" max="4362" width="10" customWidth="1"/>
    <col min="4363" max="4363" width="8.42578125" customWidth="1"/>
    <col min="4364" max="4364" width="11.7109375" customWidth="1"/>
    <col min="4365" max="4365" width="9.28515625" customWidth="1"/>
    <col min="4366" max="4595" width="9.140625" customWidth="1"/>
    <col min="4596" max="4596" width="4.140625" customWidth="1"/>
    <col min="4597" max="4597" width="36.85546875" customWidth="1"/>
    <col min="4598" max="4598" width="8.85546875" customWidth="1"/>
    <col min="4599" max="4599" width="14.5703125" customWidth="1"/>
    <col min="4601" max="4601" width="14.5703125" customWidth="1"/>
    <col min="4602" max="4602" width="10.85546875" customWidth="1"/>
    <col min="4603" max="4603" width="8.42578125" customWidth="1"/>
    <col min="4605" max="4605" width="14.5703125" customWidth="1"/>
    <col min="4609" max="4609" width="4.42578125" customWidth="1"/>
    <col min="4610" max="4610" width="38" customWidth="1"/>
    <col min="4611" max="4611" width="9.140625" customWidth="1"/>
    <col min="4612" max="4612" width="13" customWidth="1"/>
    <col min="4613" max="4613" width="11.28515625" customWidth="1"/>
    <col min="4614" max="4615" width="12" customWidth="1"/>
    <col min="4616" max="4616" width="10.28515625" customWidth="1"/>
    <col min="4617" max="4617" width="10.28515625" bestFit="1" customWidth="1"/>
    <col min="4618" max="4618" width="10" customWidth="1"/>
    <col min="4619" max="4619" width="8.42578125" customWidth="1"/>
    <col min="4620" max="4620" width="11.7109375" customWidth="1"/>
    <col min="4621" max="4621" width="9.28515625" customWidth="1"/>
    <col min="4622" max="4851" width="9.140625" customWidth="1"/>
    <col min="4852" max="4852" width="4.140625" customWidth="1"/>
    <col min="4853" max="4853" width="36.85546875" customWidth="1"/>
    <col min="4854" max="4854" width="8.85546875" customWidth="1"/>
    <col min="4855" max="4855" width="14.5703125" customWidth="1"/>
    <col min="4857" max="4857" width="14.5703125" customWidth="1"/>
    <col min="4858" max="4858" width="10.85546875" customWidth="1"/>
    <col min="4859" max="4859" width="8.42578125" customWidth="1"/>
    <col min="4861" max="4861" width="14.5703125" customWidth="1"/>
    <col min="4865" max="4865" width="4.42578125" customWidth="1"/>
    <col min="4866" max="4866" width="38" customWidth="1"/>
    <col min="4867" max="4867" width="9.140625" customWidth="1"/>
    <col min="4868" max="4868" width="13" customWidth="1"/>
    <col min="4869" max="4869" width="11.28515625" customWidth="1"/>
    <col min="4870" max="4871" width="12" customWidth="1"/>
    <col min="4872" max="4872" width="10.28515625" customWidth="1"/>
    <col min="4873" max="4873" width="10.28515625" bestFit="1" customWidth="1"/>
    <col min="4874" max="4874" width="10" customWidth="1"/>
    <col min="4875" max="4875" width="8.42578125" customWidth="1"/>
    <col min="4876" max="4876" width="11.7109375" customWidth="1"/>
    <col min="4877" max="4877" width="9.28515625" customWidth="1"/>
    <col min="4878" max="5107" width="9.140625" customWidth="1"/>
    <col min="5108" max="5108" width="4.140625" customWidth="1"/>
    <col min="5109" max="5109" width="36.85546875" customWidth="1"/>
    <col min="5110" max="5110" width="8.85546875" customWidth="1"/>
    <col min="5111" max="5111" width="14.5703125" customWidth="1"/>
    <col min="5113" max="5113" width="14.5703125" customWidth="1"/>
    <col min="5114" max="5114" width="10.85546875" customWidth="1"/>
    <col min="5115" max="5115" width="8.42578125" customWidth="1"/>
    <col min="5117" max="5117" width="14.5703125" customWidth="1"/>
    <col min="5121" max="5121" width="4.42578125" customWidth="1"/>
    <col min="5122" max="5122" width="38" customWidth="1"/>
    <col min="5123" max="5123" width="9.140625" customWidth="1"/>
    <col min="5124" max="5124" width="13" customWidth="1"/>
    <col min="5125" max="5125" width="11.28515625" customWidth="1"/>
    <col min="5126" max="5127" width="12" customWidth="1"/>
    <col min="5128" max="5128" width="10.28515625" customWidth="1"/>
    <col min="5129" max="5129" width="10.28515625" bestFit="1" customWidth="1"/>
    <col min="5130" max="5130" width="10" customWidth="1"/>
    <col min="5131" max="5131" width="8.42578125" customWidth="1"/>
    <col min="5132" max="5132" width="11.7109375" customWidth="1"/>
    <col min="5133" max="5133" width="9.28515625" customWidth="1"/>
    <col min="5134" max="5363" width="9.140625" customWidth="1"/>
    <col min="5364" max="5364" width="4.140625" customWidth="1"/>
    <col min="5365" max="5365" width="36.85546875" customWidth="1"/>
    <col min="5366" max="5366" width="8.85546875" customWidth="1"/>
    <col min="5367" max="5367" width="14.5703125" customWidth="1"/>
    <col min="5369" max="5369" width="14.5703125" customWidth="1"/>
    <col min="5370" max="5370" width="10.85546875" customWidth="1"/>
    <col min="5371" max="5371" width="8.42578125" customWidth="1"/>
    <col min="5373" max="5373" width="14.5703125" customWidth="1"/>
    <col min="5377" max="5377" width="4.42578125" customWidth="1"/>
    <col min="5378" max="5378" width="38" customWidth="1"/>
    <col min="5379" max="5379" width="9.140625" customWidth="1"/>
    <col min="5380" max="5380" width="13" customWidth="1"/>
    <col min="5381" max="5381" width="11.28515625" customWidth="1"/>
    <col min="5382" max="5383" width="12" customWidth="1"/>
    <col min="5384" max="5384" width="10.28515625" customWidth="1"/>
    <col min="5385" max="5385" width="10.28515625" bestFit="1" customWidth="1"/>
    <col min="5386" max="5386" width="10" customWidth="1"/>
    <col min="5387" max="5387" width="8.42578125" customWidth="1"/>
    <col min="5388" max="5388" width="11.7109375" customWidth="1"/>
    <col min="5389" max="5389" width="9.28515625" customWidth="1"/>
    <col min="5390" max="5619" width="9.140625" customWidth="1"/>
    <col min="5620" max="5620" width="4.140625" customWidth="1"/>
    <col min="5621" max="5621" width="36.85546875" customWidth="1"/>
    <col min="5622" max="5622" width="8.85546875" customWidth="1"/>
    <col min="5623" max="5623" width="14.5703125" customWidth="1"/>
    <col min="5625" max="5625" width="14.5703125" customWidth="1"/>
    <col min="5626" max="5626" width="10.85546875" customWidth="1"/>
    <col min="5627" max="5627" width="8.42578125" customWidth="1"/>
    <col min="5629" max="5629" width="14.5703125" customWidth="1"/>
    <col min="5633" max="5633" width="4.42578125" customWidth="1"/>
    <col min="5634" max="5634" width="38" customWidth="1"/>
    <col min="5635" max="5635" width="9.140625" customWidth="1"/>
    <col min="5636" max="5636" width="13" customWidth="1"/>
    <col min="5637" max="5637" width="11.28515625" customWidth="1"/>
    <col min="5638" max="5639" width="12" customWidth="1"/>
    <col min="5640" max="5640" width="10.28515625" customWidth="1"/>
    <col min="5641" max="5641" width="10.28515625" bestFit="1" customWidth="1"/>
    <col min="5642" max="5642" width="10" customWidth="1"/>
    <col min="5643" max="5643" width="8.42578125" customWidth="1"/>
    <col min="5644" max="5644" width="11.7109375" customWidth="1"/>
    <col min="5645" max="5645" width="9.28515625" customWidth="1"/>
    <col min="5646" max="5875" width="9.140625" customWidth="1"/>
    <col min="5876" max="5876" width="4.140625" customWidth="1"/>
    <col min="5877" max="5877" width="36.85546875" customWidth="1"/>
    <col min="5878" max="5878" width="8.85546875" customWidth="1"/>
    <col min="5879" max="5879" width="14.5703125" customWidth="1"/>
    <col min="5881" max="5881" width="14.5703125" customWidth="1"/>
    <col min="5882" max="5882" width="10.85546875" customWidth="1"/>
    <col min="5883" max="5883" width="8.42578125" customWidth="1"/>
    <col min="5885" max="5885" width="14.5703125" customWidth="1"/>
    <col min="5889" max="5889" width="4.42578125" customWidth="1"/>
    <col min="5890" max="5890" width="38" customWidth="1"/>
    <col min="5891" max="5891" width="9.140625" customWidth="1"/>
    <col min="5892" max="5892" width="13" customWidth="1"/>
    <col min="5893" max="5893" width="11.28515625" customWidth="1"/>
    <col min="5894" max="5895" width="12" customWidth="1"/>
    <col min="5896" max="5896" width="10.28515625" customWidth="1"/>
    <col min="5897" max="5897" width="10.28515625" bestFit="1" customWidth="1"/>
    <col min="5898" max="5898" width="10" customWidth="1"/>
    <col min="5899" max="5899" width="8.42578125" customWidth="1"/>
    <col min="5900" max="5900" width="11.7109375" customWidth="1"/>
    <col min="5901" max="5901" width="9.28515625" customWidth="1"/>
    <col min="5902" max="6131" width="9.140625" customWidth="1"/>
    <col min="6132" max="6132" width="4.140625" customWidth="1"/>
    <col min="6133" max="6133" width="36.85546875" customWidth="1"/>
    <col min="6134" max="6134" width="8.85546875" customWidth="1"/>
    <col min="6135" max="6135" width="14.5703125" customWidth="1"/>
    <col min="6137" max="6137" width="14.5703125" customWidth="1"/>
    <col min="6138" max="6138" width="10.85546875" customWidth="1"/>
    <col min="6139" max="6139" width="8.42578125" customWidth="1"/>
    <col min="6141" max="6141" width="14.5703125" customWidth="1"/>
    <col min="6145" max="6145" width="4.42578125" customWidth="1"/>
    <col min="6146" max="6146" width="38" customWidth="1"/>
    <col min="6147" max="6147" width="9.140625" customWidth="1"/>
    <col min="6148" max="6148" width="13" customWidth="1"/>
    <col min="6149" max="6149" width="11.28515625" customWidth="1"/>
    <col min="6150" max="6151" width="12" customWidth="1"/>
    <col min="6152" max="6152" width="10.28515625" customWidth="1"/>
    <col min="6153" max="6153" width="10.28515625" bestFit="1" customWidth="1"/>
    <col min="6154" max="6154" width="10" customWidth="1"/>
    <col min="6155" max="6155" width="8.42578125" customWidth="1"/>
    <col min="6156" max="6156" width="11.7109375" customWidth="1"/>
    <col min="6157" max="6157" width="9.28515625" customWidth="1"/>
    <col min="6158" max="6387" width="9.140625" customWidth="1"/>
    <col min="6388" max="6388" width="4.140625" customWidth="1"/>
    <col min="6389" max="6389" width="36.85546875" customWidth="1"/>
    <col min="6390" max="6390" width="8.85546875" customWidth="1"/>
    <col min="6391" max="6391" width="14.5703125" customWidth="1"/>
    <col min="6393" max="6393" width="14.5703125" customWidth="1"/>
    <col min="6394" max="6394" width="10.85546875" customWidth="1"/>
    <col min="6395" max="6395" width="8.42578125" customWidth="1"/>
    <col min="6397" max="6397" width="14.5703125" customWidth="1"/>
    <col min="6401" max="6401" width="4.42578125" customWidth="1"/>
    <col min="6402" max="6402" width="38" customWidth="1"/>
    <col min="6403" max="6403" width="9.140625" customWidth="1"/>
    <col min="6404" max="6404" width="13" customWidth="1"/>
    <col min="6405" max="6405" width="11.28515625" customWidth="1"/>
    <col min="6406" max="6407" width="12" customWidth="1"/>
    <col min="6408" max="6408" width="10.28515625" customWidth="1"/>
    <col min="6409" max="6409" width="10.28515625" bestFit="1" customWidth="1"/>
    <col min="6410" max="6410" width="10" customWidth="1"/>
    <col min="6411" max="6411" width="8.42578125" customWidth="1"/>
    <col min="6412" max="6412" width="11.7109375" customWidth="1"/>
    <col min="6413" max="6413" width="9.28515625" customWidth="1"/>
    <col min="6414" max="6643" width="9.140625" customWidth="1"/>
    <col min="6644" max="6644" width="4.140625" customWidth="1"/>
    <col min="6645" max="6645" width="36.85546875" customWidth="1"/>
    <col min="6646" max="6646" width="8.85546875" customWidth="1"/>
    <col min="6647" max="6647" width="14.5703125" customWidth="1"/>
    <col min="6649" max="6649" width="14.5703125" customWidth="1"/>
    <col min="6650" max="6650" width="10.85546875" customWidth="1"/>
    <col min="6651" max="6651" width="8.42578125" customWidth="1"/>
    <col min="6653" max="6653" width="14.5703125" customWidth="1"/>
    <col min="6657" max="6657" width="4.42578125" customWidth="1"/>
    <col min="6658" max="6658" width="38" customWidth="1"/>
    <col min="6659" max="6659" width="9.140625" customWidth="1"/>
    <col min="6660" max="6660" width="13" customWidth="1"/>
    <col min="6661" max="6661" width="11.28515625" customWidth="1"/>
    <col min="6662" max="6663" width="12" customWidth="1"/>
    <col min="6664" max="6664" width="10.28515625" customWidth="1"/>
    <col min="6665" max="6665" width="10.28515625" bestFit="1" customWidth="1"/>
    <col min="6666" max="6666" width="10" customWidth="1"/>
    <col min="6667" max="6667" width="8.42578125" customWidth="1"/>
    <col min="6668" max="6668" width="11.7109375" customWidth="1"/>
    <col min="6669" max="6669" width="9.28515625" customWidth="1"/>
    <col min="6670" max="6899" width="9.140625" customWidth="1"/>
    <col min="6900" max="6900" width="4.140625" customWidth="1"/>
    <col min="6901" max="6901" width="36.85546875" customWidth="1"/>
    <col min="6902" max="6902" width="8.85546875" customWidth="1"/>
    <col min="6903" max="6903" width="14.5703125" customWidth="1"/>
    <col min="6905" max="6905" width="14.5703125" customWidth="1"/>
    <col min="6906" max="6906" width="10.85546875" customWidth="1"/>
    <col min="6907" max="6907" width="8.42578125" customWidth="1"/>
    <col min="6909" max="6909" width="14.5703125" customWidth="1"/>
    <col min="6913" max="6913" width="4.42578125" customWidth="1"/>
    <col min="6914" max="6914" width="38" customWidth="1"/>
    <col min="6915" max="6915" width="9.140625" customWidth="1"/>
    <col min="6916" max="6916" width="13" customWidth="1"/>
    <col min="6917" max="6917" width="11.28515625" customWidth="1"/>
    <col min="6918" max="6919" width="12" customWidth="1"/>
    <col min="6920" max="6920" width="10.28515625" customWidth="1"/>
    <col min="6921" max="6921" width="10.28515625" bestFit="1" customWidth="1"/>
    <col min="6922" max="6922" width="10" customWidth="1"/>
    <col min="6923" max="6923" width="8.42578125" customWidth="1"/>
    <col min="6924" max="6924" width="11.7109375" customWidth="1"/>
    <col min="6925" max="6925" width="9.28515625" customWidth="1"/>
    <col min="6926" max="7155" width="9.140625" customWidth="1"/>
    <col min="7156" max="7156" width="4.140625" customWidth="1"/>
    <col min="7157" max="7157" width="36.85546875" customWidth="1"/>
    <col min="7158" max="7158" width="8.85546875" customWidth="1"/>
    <col min="7159" max="7159" width="14.5703125" customWidth="1"/>
    <col min="7161" max="7161" width="14.5703125" customWidth="1"/>
    <col min="7162" max="7162" width="10.85546875" customWidth="1"/>
    <col min="7163" max="7163" width="8.42578125" customWidth="1"/>
    <col min="7165" max="7165" width="14.5703125" customWidth="1"/>
    <col min="7169" max="7169" width="4.42578125" customWidth="1"/>
    <col min="7170" max="7170" width="38" customWidth="1"/>
    <col min="7171" max="7171" width="9.140625" customWidth="1"/>
    <col min="7172" max="7172" width="13" customWidth="1"/>
    <col min="7173" max="7173" width="11.28515625" customWidth="1"/>
    <col min="7174" max="7175" width="12" customWidth="1"/>
    <col min="7176" max="7176" width="10.28515625" customWidth="1"/>
    <col min="7177" max="7177" width="10.28515625" bestFit="1" customWidth="1"/>
    <col min="7178" max="7178" width="10" customWidth="1"/>
    <col min="7179" max="7179" width="8.42578125" customWidth="1"/>
    <col min="7180" max="7180" width="11.7109375" customWidth="1"/>
    <col min="7181" max="7181" width="9.28515625" customWidth="1"/>
    <col min="7182" max="7411" width="9.140625" customWidth="1"/>
    <col min="7412" max="7412" width="4.140625" customWidth="1"/>
    <col min="7413" max="7413" width="36.85546875" customWidth="1"/>
    <col min="7414" max="7414" width="8.85546875" customWidth="1"/>
    <col min="7415" max="7415" width="14.5703125" customWidth="1"/>
    <col min="7417" max="7417" width="14.5703125" customWidth="1"/>
    <col min="7418" max="7418" width="10.85546875" customWidth="1"/>
    <col min="7419" max="7419" width="8.42578125" customWidth="1"/>
    <col min="7421" max="7421" width="14.5703125" customWidth="1"/>
    <col min="7425" max="7425" width="4.42578125" customWidth="1"/>
    <col min="7426" max="7426" width="38" customWidth="1"/>
    <col min="7427" max="7427" width="9.140625" customWidth="1"/>
    <col min="7428" max="7428" width="13" customWidth="1"/>
    <col min="7429" max="7429" width="11.28515625" customWidth="1"/>
    <col min="7430" max="7431" width="12" customWidth="1"/>
    <col min="7432" max="7432" width="10.28515625" customWidth="1"/>
    <col min="7433" max="7433" width="10.28515625" bestFit="1" customWidth="1"/>
    <col min="7434" max="7434" width="10" customWidth="1"/>
    <col min="7435" max="7435" width="8.42578125" customWidth="1"/>
    <col min="7436" max="7436" width="11.7109375" customWidth="1"/>
    <col min="7437" max="7437" width="9.28515625" customWidth="1"/>
    <col min="7438" max="7667" width="9.140625" customWidth="1"/>
    <col min="7668" max="7668" width="4.140625" customWidth="1"/>
    <col min="7669" max="7669" width="36.85546875" customWidth="1"/>
    <col min="7670" max="7670" width="8.85546875" customWidth="1"/>
    <col min="7671" max="7671" width="14.5703125" customWidth="1"/>
    <col min="7673" max="7673" width="14.5703125" customWidth="1"/>
    <col min="7674" max="7674" width="10.85546875" customWidth="1"/>
    <col min="7675" max="7675" width="8.42578125" customWidth="1"/>
    <col min="7677" max="7677" width="14.5703125" customWidth="1"/>
    <col min="7681" max="7681" width="4.42578125" customWidth="1"/>
    <col min="7682" max="7682" width="38" customWidth="1"/>
    <col min="7683" max="7683" width="9.140625" customWidth="1"/>
    <col min="7684" max="7684" width="13" customWidth="1"/>
    <col min="7685" max="7685" width="11.28515625" customWidth="1"/>
    <col min="7686" max="7687" width="12" customWidth="1"/>
    <col min="7688" max="7688" width="10.28515625" customWidth="1"/>
    <col min="7689" max="7689" width="10.28515625" bestFit="1" customWidth="1"/>
    <col min="7690" max="7690" width="10" customWidth="1"/>
    <col min="7691" max="7691" width="8.42578125" customWidth="1"/>
    <col min="7692" max="7692" width="11.7109375" customWidth="1"/>
    <col min="7693" max="7693" width="9.28515625" customWidth="1"/>
    <col min="7694" max="7923" width="9.140625" customWidth="1"/>
    <col min="7924" max="7924" width="4.140625" customWidth="1"/>
    <col min="7925" max="7925" width="36.85546875" customWidth="1"/>
    <col min="7926" max="7926" width="8.85546875" customWidth="1"/>
    <col min="7927" max="7927" width="14.5703125" customWidth="1"/>
    <col min="7929" max="7929" width="14.5703125" customWidth="1"/>
    <col min="7930" max="7930" width="10.85546875" customWidth="1"/>
    <col min="7931" max="7931" width="8.42578125" customWidth="1"/>
    <col min="7933" max="7933" width="14.5703125" customWidth="1"/>
    <col min="7937" max="7937" width="4.42578125" customWidth="1"/>
    <col min="7938" max="7938" width="38" customWidth="1"/>
    <col min="7939" max="7939" width="9.140625" customWidth="1"/>
    <col min="7940" max="7940" width="13" customWidth="1"/>
    <col min="7941" max="7941" width="11.28515625" customWidth="1"/>
    <col min="7942" max="7943" width="12" customWidth="1"/>
    <col min="7944" max="7944" width="10.28515625" customWidth="1"/>
    <col min="7945" max="7945" width="10.28515625" bestFit="1" customWidth="1"/>
    <col min="7946" max="7946" width="10" customWidth="1"/>
    <col min="7947" max="7947" width="8.42578125" customWidth="1"/>
    <col min="7948" max="7948" width="11.7109375" customWidth="1"/>
    <col min="7949" max="7949" width="9.28515625" customWidth="1"/>
    <col min="7950" max="8179" width="9.140625" customWidth="1"/>
    <col min="8180" max="8180" width="4.140625" customWidth="1"/>
    <col min="8181" max="8181" width="36.85546875" customWidth="1"/>
    <col min="8182" max="8182" width="8.85546875" customWidth="1"/>
    <col min="8183" max="8183" width="14.5703125" customWidth="1"/>
    <col min="8185" max="8185" width="14.5703125" customWidth="1"/>
    <col min="8186" max="8186" width="10.85546875" customWidth="1"/>
    <col min="8187" max="8187" width="8.42578125" customWidth="1"/>
    <col min="8189" max="8189" width="14.5703125" customWidth="1"/>
    <col min="8193" max="8193" width="4.42578125" customWidth="1"/>
    <col min="8194" max="8194" width="38" customWidth="1"/>
    <col min="8195" max="8195" width="9.140625" customWidth="1"/>
    <col min="8196" max="8196" width="13" customWidth="1"/>
    <col min="8197" max="8197" width="11.28515625" customWidth="1"/>
    <col min="8198" max="8199" width="12" customWidth="1"/>
    <col min="8200" max="8200" width="10.28515625" customWidth="1"/>
    <col min="8201" max="8201" width="10.28515625" bestFit="1" customWidth="1"/>
    <col min="8202" max="8202" width="10" customWidth="1"/>
    <col min="8203" max="8203" width="8.42578125" customWidth="1"/>
    <col min="8204" max="8204" width="11.7109375" customWidth="1"/>
    <col min="8205" max="8205" width="9.28515625" customWidth="1"/>
    <col min="8206" max="8435" width="9.140625" customWidth="1"/>
    <col min="8436" max="8436" width="4.140625" customWidth="1"/>
    <col min="8437" max="8437" width="36.85546875" customWidth="1"/>
    <col min="8438" max="8438" width="8.85546875" customWidth="1"/>
    <col min="8439" max="8439" width="14.5703125" customWidth="1"/>
    <col min="8441" max="8441" width="14.5703125" customWidth="1"/>
    <col min="8442" max="8442" width="10.85546875" customWidth="1"/>
    <col min="8443" max="8443" width="8.42578125" customWidth="1"/>
    <col min="8445" max="8445" width="14.5703125" customWidth="1"/>
    <col min="8449" max="8449" width="4.42578125" customWidth="1"/>
    <col min="8450" max="8450" width="38" customWidth="1"/>
    <col min="8451" max="8451" width="9.140625" customWidth="1"/>
    <col min="8452" max="8452" width="13" customWidth="1"/>
    <col min="8453" max="8453" width="11.28515625" customWidth="1"/>
    <col min="8454" max="8455" width="12" customWidth="1"/>
    <col min="8456" max="8456" width="10.28515625" customWidth="1"/>
    <col min="8457" max="8457" width="10.28515625" bestFit="1" customWidth="1"/>
    <col min="8458" max="8458" width="10" customWidth="1"/>
    <col min="8459" max="8459" width="8.42578125" customWidth="1"/>
    <col min="8460" max="8460" width="11.7109375" customWidth="1"/>
    <col min="8461" max="8461" width="9.28515625" customWidth="1"/>
    <col min="8462" max="8691" width="9.140625" customWidth="1"/>
    <col min="8692" max="8692" width="4.140625" customWidth="1"/>
    <col min="8693" max="8693" width="36.85546875" customWidth="1"/>
    <col min="8694" max="8694" width="8.85546875" customWidth="1"/>
    <col min="8695" max="8695" width="14.5703125" customWidth="1"/>
    <col min="8697" max="8697" width="14.5703125" customWidth="1"/>
    <col min="8698" max="8698" width="10.85546875" customWidth="1"/>
    <col min="8699" max="8699" width="8.42578125" customWidth="1"/>
    <col min="8701" max="8701" width="14.5703125" customWidth="1"/>
    <col min="8705" max="8705" width="4.42578125" customWidth="1"/>
    <col min="8706" max="8706" width="38" customWidth="1"/>
    <col min="8707" max="8707" width="9.140625" customWidth="1"/>
    <col min="8708" max="8708" width="13" customWidth="1"/>
    <col min="8709" max="8709" width="11.28515625" customWidth="1"/>
    <col min="8710" max="8711" width="12" customWidth="1"/>
    <col min="8712" max="8712" width="10.28515625" customWidth="1"/>
    <col min="8713" max="8713" width="10.28515625" bestFit="1" customWidth="1"/>
    <col min="8714" max="8714" width="10" customWidth="1"/>
    <col min="8715" max="8715" width="8.42578125" customWidth="1"/>
    <col min="8716" max="8716" width="11.7109375" customWidth="1"/>
    <col min="8717" max="8717" width="9.28515625" customWidth="1"/>
    <col min="8718" max="8947" width="9.140625" customWidth="1"/>
    <col min="8948" max="8948" width="4.140625" customWidth="1"/>
    <col min="8949" max="8949" width="36.85546875" customWidth="1"/>
    <col min="8950" max="8950" width="8.85546875" customWidth="1"/>
    <col min="8951" max="8951" width="14.5703125" customWidth="1"/>
    <col min="8953" max="8953" width="14.5703125" customWidth="1"/>
    <col min="8954" max="8954" width="10.85546875" customWidth="1"/>
    <col min="8955" max="8955" width="8.42578125" customWidth="1"/>
    <col min="8957" max="8957" width="14.5703125" customWidth="1"/>
    <col min="8961" max="8961" width="4.42578125" customWidth="1"/>
    <col min="8962" max="8962" width="38" customWidth="1"/>
    <col min="8963" max="8963" width="9.140625" customWidth="1"/>
    <col min="8964" max="8964" width="13" customWidth="1"/>
    <col min="8965" max="8965" width="11.28515625" customWidth="1"/>
    <col min="8966" max="8967" width="12" customWidth="1"/>
    <col min="8968" max="8968" width="10.28515625" customWidth="1"/>
    <col min="8969" max="8969" width="10.28515625" bestFit="1" customWidth="1"/>
    <col min="8970" max="8970" width="10" customWidth="1"/>
    <col min="8971" max="8971" width="8.42578125" customWidth="1"/>
    <col min="8972" max="8972" width="11.7109375" customWidth="1"/>
    <col min="8973" max="8973" width="9.28515625" customWidth="1"/>
    <col min="8974" max="9203" width="9.140625" customWidth="1"/>
    <col min="9204" max="9204" width="4.140625" customWidth="1"/>
    <col min="9205" max="9205" width="36.85546875" customWidth="1"/>
    <col min="9206" max="9206" width="8.85546875" customWidth="1"/>
    <col min="9207" max="9207" width="14.5703125" customWidth="1"/>
    <col min="9209" max="9209" width="14.5703125" customWidth="1"/>
    <col min="9210" max="9210" width="10.85546875" customWidth="1"/>
    <col min="9211" max="9211" width="8.42578125" customWidth="1"/>
    <col min="9213" max="9213" width="14.5703125" customWidth="1"/>
    <col min="9217" max="9217" width="4.42578125" customWidth="1"/>
    <col min="9218" max="9218" width="38" customWidth="1"/>
    <col min="9219" max="9219" width="9.140625" customWidth="1"/>
    <col min="9220" max="9220" width="13" customWidth="1"/>
    <col min="9221" max="9221" width="11.28515625" customWidth="1"/>
    <col min="9222" max="9223" width="12" customWidth="1"/>
    <col min="9224" max="9224" width="10.28515625" customWidth="1"/>
    <col min="9225" max="9225" width="10.28515625" bestFit="1" customWidth="1"/>
    <col min="9226" max="9226" width="10" customWidth="1"/>
    <col min="9227" max="9227" width="8.42578125" customWidth="1"/>
    <col min="9228" max="9228" width="11.7109375" customWidth="1"/>
    <col min="9229" max="9229" width="9.28515625" customWidth="1"/>
    <col min="9230" max="9459" width="9.140625" customWidth="1"/>
    <col min="9460" max="9460" width="4.140625" customWidth="1"/>
    <col min="9461" max="9461" width="36.85546875" customWidth="1"/>
    <col min="9462" max="9462" width="8.85546875" customWidth="1"/>
    <col min="9463" max="9463" width="14.5703125" customWidth="1"/>
    <col min="9465" max="9465" width="14.5703125" customWidth="1"/>
    <col min="9466" max="9466" width="10.85546875" customWidth="1"/>
    <col min="9467" max="9467" width="8.42578125" customWidth="1"/>
    <col min="9469" max="9469" width="14.5703125" customWidth="1"/>
    <col min="9473" max="9473" width="4.42578125" customWidth="1"/>
    <col min="9474" max="9474" width="38" customWidth="1"/>
    <col min="9475" max="9475" width="9.140625" customWidth="1"/>
    <col min="9476" max="9476" width="13" customWidth="1"/>
    <col min="9477" max="9477" width="11.28515625" customWidth="1"/>
    <col min="9478" max="9479" width="12" customWidth="1"/>
    <col min="9480" max="9480" width="10.28515625" customWidth="1"/>
    <col min="9481" max="9481" width="10.28515625" bestFit="1" customWidth="1"/>
    <col min="9482" max="9482" width="10" customWidth="1"/>
    <col min="9483" max="9483" width="8.42578125" customWidth="1"/>
    <col min="9484" max="9484" width="11.7109375" customWidth="1"/>
    <col min="9485" max="9485" width="9.28515625" customWidth="1"/>
    <col min="9486" max="9715" width="9.140625" customWidth="1"/>
    <col min="9716" max="9716" width="4.140625" customWidth="1"/>
    <col min="9717" max="9717" width="36.85546875" customWidth="1"/>
    <col min="9718" max="9718" width="8.85546875" customWidth="1"/>
    <col min="9719" max="9719" width="14.5703125" customWidth="1"/>
    <col min="9721" max="9721" width="14.5703125" customWidth="1"/>
    <col min="9722" max="9722" width="10.85546875" customWidth="1"/>
    <col min="9723" max="9723" width="8.42578125" customWidth="1"/>
    <col min="9725" max="9725" width="14.5703125" customWidth="1"/>
    <col min="9729" max="9729" width="4.42578125" customWidth="1"/>
    <col min="9730" max="9730" width="38" customWidth="1"/>
    <col min="9731" max="9731" width="9.140625" customWidth="1"/>
    <col min="9732" max="9732" width="13" customWidth="1"/>
    <col min="9733" max="9733" width="11.28515625" customWidth="1"/>
    <col min="9734" max="9735" width="12" customWidth="1"/>
    <col min="9736" max="9736" width="10.28515625" customWidth="1"/>
    <col min="9737" max="9737" width="10.28515625" bestFit="1" customWidth="1"/>
    <col min="9738" max="9738" width="10" customWidth="1"/>
    <col min="9739" max="9739" width="8.42578125" customWidth="1"/>
    <col min="9740" max="9740" width="11.7109375" customWidth="1"/>
    <col min="9741" max="9741" width="9.28515625" customWidth="1"/>
    <col min="9742" max="9971" width="9.140625" customWidth="1"/>
    <col min="9972" max="9972" width="4.140625" customWidth="1"/>
    <col min="9973" max="9973" width="36.85546875" customWidth="1"/>
    <col min="9974" max="9974" width="8.85546875" customWidth="1"/>
    <col min="9975" max="9975" width="14.5703125" customWidth="1"/>
    <col min="9977" max="9977" width="14.5703125" customWidth="1"/>
    <col min="9978" max="9978" width="10.85546875" customWidth="1"/>
    <col min="9979" max="9979" width="8.42578125" customWidth="1"/>
    <col min="9981" max="9981" width="14.5703125" customWidth="1"/>
    <col min="9985" max="9985" width="4.42578125" customWidth="1"/>
    <col min="9986" max="9986" width="38" customWidth="1"/>
    <col min="9987" max="9987" width="9.140625" customWidth="1"/>
    <col min="9988" max="9988" width="13" customWidth="1"/>
    <col min="9989" max="9989" width="11.28515625" customWidth="1"/>
    <col min="9990" max="9991" width="12" customWidth="1"/>
    <col min="9992" max="9992" width="10.28515625" customWidth="1"/>
    <col min="9993" max="9993" width="10.28515625" bestFit="1" customWidth="1"/>
    <col min="9994" max="9994" width="10" customWidth="1"/>
    <col min="9995" max="9995" width="8.42578125" customWidth="1"/>
    <col min="9996" max="9996" width="11.7109375" customWidth="1"/>
    <col min="9997" max="9997" width="9.28515625" customWidth="1"/>
    <col min="9998" max="10227" width="9.140625" customWidth="1"/>
    <col min="10228" max="10228" width="4.140625" customWidth="1"/>
    <col min="10229" max="10229" width="36.85546875" customWidth="1"/>
    <col min="10230" max="10230" width="8.85546875" customWidth="1"/>
    <col min="10231" max="10231" width="14.5703125" customWidth="1"/>
    <col min="10233" max="10233" width="14.5703125" customWidth="1"/>
    <col min="10234" max="10234" width="10.85546875" customWidth="1"/>
    <col min="10235" max="10235" width="8.42578125" customWidth="1"/>
    <col min="10237" max="10237" width="14.5703125" customWidth="1"/>
    <col min="10241" max="10241" width="4.42578125" customWidth="1"/>
    <col min="10242" max="10242" width="38" customWidth="1"/>
    <col min="10243" max="10243" width="9.140625" customWidth="1"/>
    <col min="10244" max="10244" width="13" customWidth="1"/>
    <col min="10245" max="10245" width="11.28515625" customWidth="1"/>
    <col min="10246" max="10247" width="12" customWidth="1"/>
    <col min="10248" max="10248" width="10.28515625" customWidth="1"/>
    <col min="10249" max="10249" width="10.28515625" bestFit="1" customWidth="1"/>
    <col min="10250" max="10250" width="10" customWidth="1"/>
    <col min="10251" max="10251" width="8.42578125" customWidth="1"/>
    <col min="10252" max="10252" width="11.7109375" customWidth="1"/>
    <col min="10253" max="10253" width="9.28515625" customWidth="1"/>
    <col min="10254" max="10483" width="9.140625" customWidth="1"/>
    <col min="10484" max="10484" width="4.140625" customWidth="1"/>
    <col min="10485" max="10485" width="36.85546875" customWidth="1"/>
    <col min="10486" max="10486" width="8.85546875" customWidth="1"/>
    <col min="10487" max="10487" width="14.5703125" customWidth="1"/>
    <col min="10489" max="10489" width="14.5703125" customWidth="1"/>
    <col min="10490" max="10490" width="10.85546875" customWidth="1"/>
    <col min="10491" max="10491" width="8.42578125" customWidth="1"/>
    <col min="10493" max="10493" width="14.5703125" customWidth="1"/>
    <col min="10497" max="10497" width="4.42578125" customWidth="1"/>
    <col min="10498" max="10498" width="38" customWidth="1"/>
    <col min="10499" max="10499" width="9.140625" customWidth="1"/>
    <col min="10500" max="10500" width="13" customWidth="1"/>
    <col min="10501" max="10501" width="11.28515625" customWidth="1"/>
    <col min="10502" max="10503" width="12" customWidth="1"/>
    <col min="10504" max="10504" width="10.28515625" customWidth="1"/>
    <col min="10505" max="10505" width="10.28515625" bestFit="1" customWidth="1"/>
    <col min="10506" max="10506" width="10" customWidth="1"/>
    <col min="10507" max="10507" width="8.42578125" customWidth="1"/>
    <col min="10508" max="10508" width="11.7109375" customWidth="1"/>
    <col min="10509" max="10509" width="9.28515625" customWidth="1"/>
    <col min="10510" max="10739" width="9.140625" customWidth="1"/>
    <col min="10740" max="10740" width="4.140625" customWidth="1"/>
    <col min="10741" max="10741" width="36.85546875" customWidth="1"/>
    <col min="10742" max="10742" width="8.85546875" customWidth="1"/>
    <col min="10743" max="10743" width="14.5703125" customWidth="1"/>
    <col min="10745" max="10745" width="14.5703125" customWidth="1"/>
    <col min="10746" max="10746" width="10.85546875" customWidth="1"/>
    <col min="10747" max="10747" width="8.42578125" customWidth="1"/>
    <col min="10749" max="10749" width="14.5703125" customWidth="1"/>
    <col min="10753" max="10753" width="4.42578125" customWidth="1"/>
    <col min="10754" max="10754" width="38" customWidth="1"/>
    <col min="10755" max="10755" width="9.140625" customWidth="1"/>
    <col min="10756" max="10756" width="13" customWidth="1"/>
    <col min="10757" max="10757" width="11.28515625" customWidth="1"/>
    <col min="10758" max="10759" width="12" customWidth="1"/>
    <col min="10760" max="10760" width="10.28515625" customWidth="1"/>
    <col min="10761" max="10761" width="10.28515625" bestFit="1" customWidth="1"/>
    <col min="10762" max="10762" width="10" customWidth="1"/>
    <col min="10763" max="10763" width="8.42578125" customWidth="1"/>
    <col min="10764" max="10764" width="11.7109375" customWidth="1"/>
    <col min="10765" max="10765" width="9.28515625" customWidth="1"/>
    <col min="10766" max="10995" width="9.140625" customWidth="1"/>
    <col min="10996" max="10996" width="4.140625" customWidth="1"/>
    <col min="10997" max="10997" width="36.85546875" customWidth="1"/>
    <col min="10998" max="10998" width="8.85546875" customWidth="1"/>
    <col min="10999" max="10999" width="14.5703125" customWidth="1"/>
    <col min="11001" max="11001" width="14.5703125" customWidth="1"/>
    <col min="11002" max="11002" width="10.85546875" customWidth="1"/>
    <col min="11003" max="11003" width="8.42578125" customWidth="1"/>
    <col min="11005" max="11005" width="14.5703125" customWidth="1"/>
    <col min="11009" max="11009" width="4.42578125" customWidth="1"/>
    <col min="11010" max="11010" width="38" customWidth="1"/>
    <col min="11011" max="11011" width="9.140625" customWidth="1"/>
    <col min="11012" max="11012" width="13" customWidth="1"/>
    <col min="11013" max="11013" width="11.28515625" customWidth="1"/>
    <col min="11014" max="11015" width="12" customWidth="1"/>
    <col min="11016" max="11016" width="10.28515625" customWidth="1"/>
    <col min="11017" max="11017" width="10.28515625" bestFit="1" customWidth="1"/>
    <col min="11018" max="11018" width="10" customWidth="1"/>
    <col min="11019" max="11019" width="8.42578125" customWidth="1"/>
    <col min="11020" max="11020" width="11.7109375" customWidth="1"/>
    <col min="11021" max="11021" width="9.28515625" customWidth="1"/>
    <col min="11022" max="11251" width="9.140625" customWidth="1"/>
    <col min="11252" max="11252" width="4.140625" customWidth="1"/>
    <col min="11253" max="11253" width="36.85546875" customWidth="1"/>
    <col min="11254" max="11254" width="8.85546875" customWidth="1"/>
    <col min="11255" max="11255" width="14.5703125" customWidth="1"/>
    <col min="11257" max="11257" width="14.5703125" customWidth="1"/>
    <col min="11258" max="11258" width="10.85546875" customWidth="1"/>
    <col min="11259" max="11259" width="8.42578125" customWidth="1"/>
    <col min="11261" max="11261" width="14.5703125" customWidth="1"/>
    <col min="11265" max="11265" width="4.42578125" customWidth="1"/>
    <col min="11266" max="11266" width="38" customWidth="1"/>
    <col min="11267" max="11267" width="9.140625" customWidth="1"/>
    <col min="11268" max="11268" width="13" customWidth="1"/>
    <col min="11269" max="11269" width="11.28515625" customWidth="1"/>
    <col min="11270" max="11271" width="12" customWidth="1"/>
    <col min="11272" max="11272" width="10.28515625" customWidth="1"/>
    <col min="11273" max="11273" width="10.28515625" bestFit="1" customWidth="1"/>
    <col min="11274" max="11274" width="10" customWidth="1"/>
    <col min="11275" max="11275" width="8.42578125" customWidth="1"/>
    <col min="11276" max="11276" width="11.7109375" customWidth="1"/>
    <col min="11277" max="11277" width="9.28515625" customWidth="1"/>
    <col min="11278" max="11507" width="9.140625" customWidth="1"/>
    <col min="11508" max="11508" width="4.140625" customWidth="1"/>
    <col min="11509" max="11509" width="36.85546875" customWidth="1"/>
    <col min="11510" max="11510" width="8.85546875" customWidth="1"/>
    <col min="11511" max="11511" width="14.5703125" customWidth="1"/>
    <col min="11513" max="11513" width="14.5703125" customWidth="1"/>
    <col min="11514" max="11514" width="10.85546875" customWidth="1"/>
    <col min="11515" max="11515" width="8.42578125" customWidth="1"/>
    <col min="11517" max="11517" width="14.5703125" customWidth="1"/>
    <col min="11521" max="11521" width="4.42578125" customWidth="1"/>
    <col min="11522" max="11522" width="38" customWidth="1"/>
    <col min="11523" max="11523" width="9.140625" customWidth="1"/>
    <col min="11524" max="11524" width="13" customWidth="1"/>
    <col min="11525" max="11525" width="11.28515625" customWidth="1"/>
    <col min="11526" max="11527" width="12" customWidth="1"/>
    <col min="11528" max="11528" width="10.28515625" customWidth="1"/>
    <col min="11529" max="11529" width="10.28515625" bestFit="1" customWidth="1"/>
    <col min="11530" max="11530" width="10" customWidth="1"/>
    <col min="11531" max="11531" width="8.42578125" customWidth="1"/>
    <col min="11532" max="11532" width="11.7109375" customWidth="1"/>
    <col min="11533" max="11533" width="9.28515625" customWidth="1"/>
    <col min="11534" max="11763" width="9.140625" customWidth="1"/>
    <col min="11764" max="11764" width="4.140625" customWidth="1"/>
    <col min="11765" max="11765" width="36.85546875" customWidth="1"/>
    <col min="11766" max="11766" width="8.85546875" customWidth="1"/>
    <col min="11767" max="11767" width="14.5703125" customWidth="1"/>
    <col min="11769" max="11769" width="14.5703125" customWidth="1"/>
    <col min="11770" max="11770" width="10.85546875" customWidth="1"/>
    <col min="11771" max="11771" width="8.42578125" customWidth="1"/>
    <col min="11773" max="11773" width="14.5703125" customWidth="1"/>
    <col min="11777" max="11777" width="4.42578125" customWidth="1"/>
    <col min="11778" max="11778" width="38" customWidth="1"/>
    <col min="11779" max="11779" width="9.140625" customWidth="1"/>
    <col min="11780" max="11780" width="13" customWidth="1"/>
    <col min="11781" max="11781" width="11.28515625" customWidth="1"/>
    <col min="11782" max="11783" width="12" customWidth="1"/>
    <col min="11784" max="11784" width="10.28515625" customWidth="1"/>
    <col min="11785" max="11785" width="10.28515625" bestFit="1" customWidth="1"/>
    <col min="11786" max="11786" width="10" customWidth="1"/>
    <col min="11787" max="11787" width="8.42578125" customWidth="1"/>
    <col min="11788" max="11788" width="11.7109375" customWidth="1"/>
    <col min="11789" max="11789" width="9.28515625" customWidth="1"/>
    <col min="11790" max="12019" width="9.140625" customWidth="1"/>
    <col min="12020" max="12020" width="4.140625" customWidth="1"/>
    <col min="12021" max="12021" width="36.85546875" customWidth="1"/>
    <col min="12022" max="12022" width="8.85546875" customWidth="1"/>
    <col min="12023" max="12023" width="14.5703125" customWidth="1"/>
    <col min="12025" max="12025" width="14.5703125" customWidth="1"/>
    <col min="12026" max="12026" width="10.85546875" customWidth="1"/>
    <col min="12027" max="12027" width="8.42578125" customWidth="1"/>
    <col min="12029" max="12029" width="14.5703125" customWidth="1"/>
    <col min="12033" max="12033" width="4.42578125" customWidth="1"/>
    <col min="12034" max="12034" width="38" customWidth="1"/>
    <col min="12035" max="12035" width="9.140625" customWidth="1"/>
    <col min="12036" max="12036" width="13" customWidth="1"/>
    <col min="12037" max="12037" width="11.28515625" customWidth="1"/>
    <col min="12038" max="12039" width="12" customWidth="1"/>
    <col min="12040" max="12040" width="10.28515625" customWidth="1"/>
    <col min="12041" max="12041" width="10.28515625" bestFit="1" customWidth="1"/>
    <col min="12042" max="12042" width="10" customWidth="1"/>
    <col min="12043" max="12043" width="8.42578125" customWidth="1"/>
    <col min="12044" max="12044" width="11.7109375" customWidth="1"/>
    <col min="12045" max="12045" width="9.28515625" customWidth="1"/>
    <col min="12046" max="12275" width="9.140625" customWidth="1"/>
    <col min="12276" max="12276" width="4.140625" customWidth="1"/>
    <col min="12277" max="12277" width="36.85546875" customWidth="1"/>
    <col min="12278" max="12278" width="8.85546875" customWidth="1"/>
    <col min="12279" max="12279" width="14.5703125" customWidth="1"/>
    <col min="12281" max="12281" width="14.5703125" customWidth="1"/>
    <col min="12282" max="12282" width="10.85546875" customWidth="1"/>
    <col min="12283" max="12283" width="8.42578125" customWidth="1"/>
    <col min="12285" max="12285" width="14.5703125" customWidth="1"/>
    <col min="12289" max="12289" width="4.42578125" customWidth="1"/>
    <col min="12290" max="12290" width="38" customWidth="1"/>
    <col min="12291" max="12291" width="9.140625" customWidth="1"/>
    <col min="12292" max="12292" width="13" customWidth="1"/>
    <col min="12293" max="12293" width="11.28515625" customWidth="1"/>
    <col min="12294" max="12295" width="12" customWidth="1"/>
    <col min="12296" max="12296" width="10.28515625" customWidth="1"/>
    <col min="12297" max="12297" width="10.28515625" bestFit="1" customWidth="1"/>
    <col min="12298" max="12298" width="10" customWidth="1"/>
    <col min="12299" max="12299" width="8.42578125" customWidth="1"/>
    <col min="12300" max="12300" width="11.7109375" customWidth="1"/>
    <col min="12301" max="12301" width="9.28515625" customWidth="1"/>
    <col min="12302" max="12531" width="9.140625" customWidth="1"/>
    <col min="12532" max="12532" width="4.140625" customWidth="1"/>
    <col min="12533" max="12533" width="36.85546875" customWidth="1"/>
    <col min="12534" max="12534" width="8.85546875" customWidth="1"/>
    <col min="12535" max="12535" width="14.5703125" customWidth="1"/>
    <col min="12537" max="12537" width="14.5703125" customWidth="1"/>
    <col min="12538" max="12538" width="10.85546875" customWidth="1"/>
    <col min="12539" max="12539" width="8.42578125" customWidth="1"/>
    <col min="12541" max="12541" width="14.5703125" customWidth="1"/>
    <col min="12545" max="12545" width="4.42578125" customWidth="1"/>
    <col min="12546" max="12546" width="38" customWidth="1"/>
    <col min="12547" max="12547" width="9.140625" customWidth="1"/>
    <col min="12548" max="12548" width="13" customWidth="1"/>
    <col min="12549" max="12549" width="11.28515625" customWidth="1"/>
    <col min="12550" max="12551" width="12" customWidth="1"/>
    <col min="12552" max="12552" width="10.28515625" customWidth="1"/>
    <col min="12553" max="12553" width="10.28515625" bestFit="1" customWidth="1"/>
    <col min="12554" max="12554" width="10" customWidth="1"/>
    <col min="12555" max="12555" width="8.42578125" customWidth="1"/>
    <col min="12556" max="12556" width="11.7109375" customWidth="1"/>
    <col min="12557" max="12557" width="9.28515625" customWidth="1"/>
    <col min="12558" max="12787" width="9.140625" customWidth="1"/>
    <col min="12788" max="12788" width="4.140625" customWidth="1"/>
    <col min="12789" max="12789" width="36.85546875" customWidth="1"/>
    <col min="12790" max="12790" width="8.85546875" customWidth="1"/>
    <col min="12791" max="12791" width="14.5703125" customWidth="1"/>
    <col min="12793" max="12793" width="14.5703125" customWidth="1"/>
    <col min="12794" max="12794" width="10.85546875" customWidth="1"/>
    <col min="12795" max="12795" width="8.42578125" customWidth="1"/>
    <col min="12797" max="12797" width="14.5703125" customWidth="1"/>
    <col min="12801" max="12801" width="4.42578125" customWidth="1"/>
    <col min="12802" max="12802" width="38" customWidth="1"/>
    <col min="12803" max="12803" width="9.140625" customWidth="1"/>
    <col min="12804" max="12804" width="13" customWidth="1"/>
    <col min="12805" max="12805" width="11.28515625" customWidth="1"/>
    <col min="12806" max="12807" width="12" customWidth="1"/>
    <col min="12808" max="12808" width="10.28515625" customWidth="1"/>
    <col min="12809" max="12809" width="10.28515625" bestFit="1" customWidth="1"/>
    <col min="12810" max="12810" width="10" customWidth="1"/>
    <col min="12811" max="12811" width="8.42578125" customWidth="1"/>
    <col min="12812" max="12812" width="11.7109375" customWidth="1"/>
    <col min="12813" max="12813" width="9.28515625" customWidth="1"/>
    <col min="12814" max="13043" width="9.140625" customWidth="1"/>
    <col min="13044" max="13044" width="4.140625" customWidth="1"/>
    <col min="13045" max="13045" width="36.85546875" customWidth="1"/>
    <col min="13046" max="13046" width="8.85546875" customWidth="1"/>
    <col min="13047" max="13047" width="14.5703125" customWidth="1"/>
    <col min="13049" max="13049" width="14.5703125" customWidth="1"/>
    <col min="13050" max="13050" width="10.85546875" customWidth="1"/>
    <col min="13051" max="13051" width="8.42578125" customWidth="1"/>
    <col min="13053" max="13053" width="14.5703125" customWidth="1"/>
    <col min="13057" max="13057" width="4.42578125" customWidth="1"/>
    <col min="13058" max="13058" width="38" customWidth="1"/>
    <col min="13059" max="13059" width="9.140625" customWidth="1"/>
    <col min="13060" max="13060" width="13" customWidth="1"/>
    <col min="13061" max="13061" width="11.28515625" customWidth="1"/>
    <col min="13062" max="13063" width="12" customWidth="1"/>
    <col min="13064" max="13064" width="10.28515625" customWidth="1"/>
    <col min="13065" max="13065" width="10.28515625" bestFit="1" customWidth="1"/>
    <col min="13066" max="13066" width="10" customWidth="1"/>
    <col min="13067" max="13067" width="8.42578125" customWidth="1"/>
    <col min="13068" max="13068" width="11.7109375" customWidth="1"/>
    <col min="13069" max="13069" width="9.28515625" customWidth="1"/>
    <col min="13070" max="13299" width="9.140625" customWidth="1"/>
    <col min="13300" max="13300" width="4.140625" customWidth="1"/>
    <col min="13301" max="13301" width="36.85546875" customWidth="1"/>
    <col min="13302" max="13302" width="8.85546875" customWidth="1"/>
    <col min="13303" max="13303" width="14.5703125" customWidth="1"/>
    <col min="13305" max="13305" width="14.5703125" customWidth="1"/>
    <col min="13306" max="13306" width="10.85546875" customWidth="1"/>
    <col min="13307" max="13307" width="8.42578125" customWidth="1"/>
    <col min="13309" max="13309" width="14.5703125" customWidth="1"/>
    <col min="13313" max="13313" width="4.42578125" customWidth="1"/>
    <col min="13314" max="13314" width="38" customWidth="1"/>
    <col min="13315" max="13315" width="9.140625" customWidth="1"/>
    <col min="13316" max="13316" width="13" customWidth="1"/>
    <col min="13317" max="13317" width="11.28515625" customWidth="1"/>
    <col min="13318" max="13319" width="12" customWidth="1"/>
    <col min="13320" max="13320" width="10.28515625" customWidth="1"/>
    <col min="13321" max="13321" width="10.28515625" bestFit="1" customWidth="1"/>
    <col min="13322" max="13322" width="10" customWidth="1"/>
    <col min="13323" max="13323" width="8.42578125" customWidth="1"/>
    <col min="13324" max="13324" width="11.7109375" customWidth="1"/>
    <col min="13325" max="13325" width="9.28515625" customWidth="1"/>
    <col min="13326" max="13555" width="9.140625" customWidth="1"/>
    <col min="13556" max="13556" width="4.140625" customWidth="1"/>
    <col min="13557" max="13557" width="36.85546875" customWidth="1"/>
    <col min="13558" max="13558" width="8.85546875" customWidth="1"/>
    <col min="13559" max="13559" width="14.5703125" customWidth="1"/>
    <col min="13561" max="13561" width="14.5703125" customWidth="1"/>
    <col min="13562" max="13562" width="10.85546875" customWidth="1"/>
    <col min="13563" max="13563" width="8.42578125" customWidth="1"/>
    <col min="13565" max="13565" width="14.5703125" customWidth="1"/>
    <col min="13569" max="13569" width="4.42578125" customWidth="1"/>
    <col min="13570" max="13570" width="38" customWidth="1"/>
    <col min="13571" max="13571" width="9.140625" customWidth="1"/>
    <col min="13572" max="13572" width="13" customWidth="1"/>
    <col min="13573" max="13573" width="11.28515625" customWidth="1"/>
    <col min="13574" max="13575" width="12" customWidth="1"/>
    <col min="13576" max="13576" width="10.28515625" customWidth="1"/>
    <col min="13577" max="13577" width="10.28515625" bestFit="1" customWidth="1"/>
    <col min="13578" max="13578" width="10" customWidth="1"/>
    <col min="13579" max="13579" width="8.42578125" customWidth="1"/>
    <col min="13580" max="13580" width="11.7109375" customWidth="1"/>
    <col min="13581" max="13581" width="9.28515625" customWidth="1"/>
    <col min="13582" max="13811" width="9.140625" customWidth="1"/>
    <col min="13812" max="13812" width="4.140625" customWidth="1"/>
    <col min="13813" max="13813" width="36.85546875" customWidth="1"/>
    <col min="13814" max="13814" width="8.85546875" customWidth="1"/>
    <col min="13815" max="13815" width="14.5703125" customWidth="1"/>
    <col min="13817" max="13817" width="14.5703125" customWidth="1"/>
    <col min="13818" max="13818" width="10.85546875" customWidth="1"/>
    <col min="13819" max="13819" width="8.42578125" customWidth="1"/>
    <col min="13821" max="13821" width="14.5703125" customWidth="1"/>
    <col min="13825" max="13825" width="4.42578125" customWidth="1"/>
    <col min="13826" max="13826" width="38" customWidth="1"/>
    <col min="13827" max="13827" width="9.140625" customWidth="1"/>
    <col min="13828" max="13828" width="13" customWidth="1"/>
    <col min="13829" max="13829" width="11.28515625" customWidth="1"/>
    <col min="13830" max="13831" width="12" customWidth="1"/>
    <col min="13832" max="13832" width="10.28515625" customWidth="1"/>
    <col min="13833" max="13833" width="10.28515625" bestFit="1" customWidth="1"/>
    <col min="13834" max="13834" width="10" customWidth="1"/>
    <col min="13835" max="13835" width="8.42578125" customWidth="1"/>
    <col min="13836" max="13836" width="11.7109375" customWidth="1"/>
    <col min="13837" max="13837" width="9.28515625" customWidth="1"/>
    <col min="13838" max="14067" width="9.140625" customWidth="1"/>
    <col min="14068" max="14068" width="4.140625" customWidth="1"/>
    <col min="14069" max="14069" width="36.85546875" customWidth="1"/>
    <col min="14070" max="14070" width="8.85546875" customWidth="1"/>
    <col min="14071" max="14071" width="14.5703125" customWidth="1"/>
    <col min="14073" max="14073" width="14.5703125" customWidth="1"/>
    <col min="14074" max="14074" width="10.85546875" customWidth="1"/>
    <col min="14075" max="14075" width="8.42578125" customWidth="1"/>
    <col min="14077" max="14077" width="14.5703125" customWidth="1"/>
    <col min="14081" max="14081" width="4.42578125" customWidth="1"/>
    <col min="14082" max="14082" width="38" customWidth="1"/>
    <col min="14083" max="14083" width="9.140625" customWidth="1"/>
    <col min="14084" max="14084" width="13" customWidth="1"/>
    <col min="14085" max="14085" width="11.28515625" customWidth="1"/>
    <col min="14086" max="14087" width="12" customWidth="1"/>
    <col min="14088" max="14088" width="10.28515625" customWidth="1"/>
    <col min="14089" max="14089" width="10.28515625" bestFit="1" customWidth="1"/>
    <col min="14090" max="14090" width="10" customWidth="1"/>
    <col min="14091" max="14091" width="8.42578125" customWidth="1"/>
    <col min="14092" max="14092" width="11.7109375" customWidth="1"/>
    <col min="14093" max="14093" width="9.28515625" customWidth="1"/>
    <col min="14094" max="14323" width="9.140625" customWidth="1"/>
    <col min="14324" max="14324" width="4.140625" customWidth="1"/>
    <col min="14325" max="14325" width="36.85546875" customWidth="1"/>
    <col min="14326" max="14326" width="8.85546875" customWidth="1"/>
    <col min="14327" max="14327" width="14.5703125" customWidth="1"/>
    <col min="14329" max="14329" width="14.5703125" customWidth="1"/>
    <col min="14330" max="14330" width="10.85546875" customWidth="1"/>
    <col min="14331" max="14331" width="8.42578125" customWidth="1"/>
    <col min="14333" max="14333" width="14.5703125" customWidth="1"/>
    <col min="14337" max="14337" width="4.42578125" customWidth="1"/>
    <col min="14338" max="14338" width="38" customWidth="1"/>
    <col min="14339" max="14339" width="9.140625" customWidth="1"/>
    <col min="14340" max="14340" width="13" customWidth="1"/>
    <col min="14341" max="14341" width="11.28515625" customWidth="1"/>
    <col min="14342" max="14343" width="12" customWidth="1"/>
    <col min="14344" max="14344" width="10.28515625" customWidth="1"/>
    <col min="14345" max="14345" width="10.28515625" bestFit="1" customWidth="1"/>
    <col min="14346" max="14346" width="10" customWidth="1"/>
    <col min="14347" max="14347" width="8.42578125" customWidth="1"/>
    <col min="14348" max="14348" width="11.7109375" customWidth="1"/>
    <col min="14349" max="14349" width="9.28515625" customWidth="1"/>
    <col min="14350" max="14579" width="9.140625" customWidth="1"/>
    <col min="14580" max="14580" width="4.140625" customWidth="1"/>
    <col min="14581" max="14581" width="36.85546875" customWidth="1"/>
    <col min="14582" max="14582" width="8.85546875" customWidth="1"/>
    <col min="14583" max="14583" width="14.5703125" customWidth="1"/>
    <col min="14585" max="14585" width="14.5703125" customWidth="1"/>
    <col min="14586" max="14586" width="10.85546875" customWidth="1"/>
    <col min="14587" max="14587" width="8.42578125" customWidth="1"/>
    <col min="14589" max="14589" width="14.5703125" customWidth="1"/>
    <col min="14593" max="14593" width="4.42578125" customWidth="1"/>
    <col min="14594" max="14594" width="38" customWidth="1"/>
    <col min="14595" max="14595" width="9.140625" customWidth="1"/>
    <col min="14596" max="14596" width="13" customWidth="1"/>
    <col min="14597" max="14597" width="11.28515625" customWidth="1"/>
    <col min="14598" max="14599" width="12" customWidth="1"/>
    <col min="14600" max="14600" width="10.28515625" customWidth="1"/>
    <col min="14601" max="14601" width="10.28515625" bestFit="1" customWidth="1"/>
    <col min="14602" max="14602" width="10" customWidth="1"/>
    <col min="14603" max="14603" width="8.42578125" customWidth="1"/>
    <col min="14604" max="14604" width="11.7109375" customWidth="1"/>
    <col min="14605" max="14605" width="9.28515625" customWidth="1"/>
    <col min="14606" max="14835" width="9.140625" customWidth="1"/>
    <col min="14836" max="14836" width="4.140625" customWidth="1"/>
    <col min="14837" max="14837" width="36.85546875" customWidth="1"/>
    <col min="14838" max="14838" width="8.85546875" customWidth="1"/>
    <col min="14839" max="14839" width="14.5703125" customWidth="1"/>
    <col min="14841" max="14841" width="14.5703125" customWidth="1"/>
    <col min="14842" max="14842" width="10.85546875" customWidth="1"/>
    <col min="14843" max="14843" width="8.42578125" customWidth="1"/>
    <col min="14845" max="14845" width="14.5703125" customWidth="1"/>
    <col min="14849" max="14849" width="4.42578125" customWidth="1"/>
    <col min="14850" max="14850" width="38" customWidth="1"/>
    <col min="14851" max="14851" width="9.140625" customWidth="1"/>
    <col min="14852" max="14852" width="13" customWidth="1"/>
    <col min="14853" max="14853" width="11.28515625" customWidth="1"/>
    <col min="14854" max="14855" width="12" customWidth="1"/>
    <col min="14856" max="14856" width="10.28515625" customWidth="1"/>
    <col min="14857" max="14857" width="10.28515625" bestFit="1" customWidth="1"/>
    <col min="14858" max="14858" width="10" customWidth="1"/>
    <col min="14859" max="14859" width="8.42578125" customWidth="1"/>
    <col min="14860" max="14860" width="11.7109375" customWidth="1"/>
    <col min="14861" max="14861" width="9.28515625" customWidth="1"/>
    <col min="14862" max="15091" width="9.140625" customWidth="1"/>
    <col min="15092" max="15092" width="4.140625" customWidth="1"/>
    <col min="15093" max="15093" width="36.85546875" customWidth="1"/>
    <col min="15094" max="15094" width="8.85546875" customWidth="1"/>
    <col min="15095" max="15095" width="14.5703125" customWidth="1"/>
    <col min="15097" max="15097" width="14.5703125" customWidth="1"/>
    <col min="15098" max="15098" width="10.85546875" customWidth="1"/>
    <col min="15099" max="15099" width="8.42578125" customWidth="1"/>
    <col min="15101" max="15101" width="14.5703125" customWidth="1"/>
    <col min="15105" max="15105" width="4.42578125" customWidth="1"/>
    <col min="15106" max="15106" width="38" customWidth="1"/>
    <col min="15107" max="15107" width="9.140625" customWidth="1"/>
    <col min="15108" max="15108" width="13" customWidth="1"/>
    <col min="15109" max="15109" width="11.28515625" customWidth="1"/>
    <col min="15110" max="15111" width="12" customWidth="1"/>
    <col min="15112" max="15112" width="10.28515625" customWidth="1"/>
    <col min="15113" max="15113" width="10.28515625" bestFit="1" customWidth="1"/>
    <col min="15114" max="15114" width="10" customWidth="1"/>
    <col min="15115" max="15115" width="8.42578125" customWidth="1"/>
    <col min="15116" max="15116" width="11.7109375" customWidth="1"/>
    <col min="15117" max="15117" width="9.28515625" customWidth="1"/>
    <col min="15118" max="15347" width="9.140625" customWidth="1"/>
    <col min="15348" max="15348" width="4.140625" customWidth="1"/>
    <col min="15349" max="15349" width="36.85546875" customWidth="1"/>
    <col min="15350" max="15350" width="8.85546875" customWidth="1"/>
    <col min="15351" max="15351" width="14.5703125" customWidth="1"/>
    <col min="15353" max="15353" width="14.5703125" customWidth="1"/>
    <col min="15354" max="15354" width="10.85546875" customWidth="1"/>
    <col min="15355" max="15355" width="8.42578125" customWidth="1"/>
    <col min="15357" max="15357" width="14.5703125" customWidth="1"/>
    <col min="15361" max="15361" width="4.42578125" customWidth="1"/>
    <col min="15362" max="15362" width="38" customWidth="1"/>
    <col min="15363" max="15363" width="9.140625" customWidth="1"/>
    <col min="15364" max="15364" width="13" customWidth="1"/>
    <col min="15365" max="15365" width="11.28515625" customWidth="1"/>
    <col min="15366" max="15367" width="12" customWidth="1"/>
    <col min="15368" max="15368" width="10.28515625" customWidth="1"/>
    <col min="15369" max="15369" width="10.28515625" bestFit="1" customWidth="1"/>
    <col min="15370" max="15370" width="10" customWidth="1"/>
    <col min="15371" max="15371" width="8.42578125" customWidth="1"/>
    <col min="15372" max="15372" width="11.7109375" customWidth="1"/>
    <col min="15373" max="15373" width="9.28515625" customWidth="1"/>
    <col min="15374" max="15603" width="9.140625" customWidth="1"/>
    <col min="15604" max="15604" width="4.140625" customWidth="1"/>
    <col min="15605" max="15605" width="36.85546875" customWidth="1"/>
    <col min="15606" max="15606" width="8.85546875" customWidth="1"/>
    <col min="15607" max="15607" width="14.5703125" customWidth="1"/>
    <col min="15609" max="15609" width="14.5703125" customWidth="1"/>
    <col min="15610" max="15610" width="10.85546875" customWidth="1"/>
    <col min="15611" max="15611" width="8.42578125" customWidth="1"/>
    <col min="15613" max="15613" width="14.5703125" customWidth="1"/>
    <col min="15617" max="15617" width="4.42578125" customWidth="1"/>
    <col min="15618" max="15618" width="38" customWidth="1"/>
    <col min="15619" max="15619" width="9.140625" customWidth="1"/>
    <col min="15620" max="15620" width="13" customWidth="1"/>
    <col min="15621" max="15621" width="11.28515625" customWidth="1"/>
    <col min="15622" max="15623" width="12" customWidth="1"/>
    <col min="15624" max="15624" width="10.28515625" customWidth="1"/>
    <col min="15625" max="15625" width="10.28515625" bestFit="1" customWidth="1"/>
    <col min="15626" max="15626" width="10" customWidth="1"/>
    <col min="15627" max="15627" width="8.42578125" customWidth="1"/>
    <col min="15628" max="15628" width="11.7109375" customWidth="1"/>
    <col min="15629" max="15629" width="9.28515625" customWidth="1"/>
    <col min="15630" max="15859" width="9.140625" customWidth="1"/>
    <col min="15860" max="15860" width="4.140625" customWidth="1"/>
    <col min="15861" max="15861" width="36.85546875" customWidth="1"/>
    <col min="15862" max="15862" width="8.85546875" customWidth="1"/>
    <col min="15863" max="15863" width="14.5703125" customWidth="1"/>
    <col min="15865" max="15865" width="14.5703125" customWidth="1"/>
    <col min="15866" max="15866" width="10.85546875" customWidth="1"/>
    <col min="15867" max="15867" width="8.42578125" customWidth="1"/>
    <col min="15869" max="15869" width="14.5703125" customWidth="1"/>
    <col min="15873" max="15873" width="4.42578125" customWidth="1"/>
    <col min="15874" max="15874" width="38" customWidth="1"/>
    <col min="15875" max="15875" width="9.140625" customWidth="1"/>
    <col min="15876" max="15876" width="13" customWidth="1"/>
    <col min="15877" max="15877" width="11.28515625" customWidth="1"/>
    <col min="15878" max="15879" width="12" customWidth="1"/>
    <col min="15880" max="15880" width="10.28515625" customWidth="1"/>
    <col min="15881" max="15881" width="10.28515625" bestFit="1" customWidth="1"/>
    <col min="15882" max="15882" width="10" customWidth="1"/>
    <col min="15883" max="15883" width="8.42578125" customWidth="1"/>
    <col min="15884" max="15884" width="11.7109375" customWidth="1"/>
    <col min="15885" max="15885" width="9.28515625" customWidth="1"/>
    <col min="15886" max="16115" width="9.140625" customWidth="1"/>
    <col min="16116" max="16116" width="4.140625" customWidth="1"/>
    <col min="16117" max="16117" width="36.85546875" customWidth="1"/>
    <col min="16118" max="16118" width="8.85546875" customWidth="1"/>
    <col min="16119" max="16119" width="14.5703125" customWidth="1"/>
    <col min="16121" max="16121" width="14.5703125" customWidth="1"/>
    <col min="16122" max="16122" width="10.85546875" customWidth="1"/>
    <col min="16123" max="16123" width="8.42578125" customWidth="1"/>
    <col min="16125" max="16125" width="14.5703125" customWidth="1"/>
    <col min="16129" max="16129" width="4.42578125" customWidth="1"/>
    <col min="16130" max="16130" width="38" customWidth="1"/>
    <col min="16131" max="16131" width="9.140625" customWidth="1"/>
    <col min="16132" max="16132" width="13" customWidth="1"/>
    <col min="16133" max="16133" width="11.28515625" customWidth="1"/>
    <col min="16134" max="16135" width="12" customWidth="1"/>
    <col min="16136" max="16136" width="10.28515625" customWidth="1"/>
    <col min="16137" max="16137" width="10.28515625" bestFit="1" customWidth="1"/>
    <col min="16138" max="16138" width="10" customWidth="1"/>
    <col min="16139" max="16139" width="8.42578125" customWidth="1"/>
    <col min="16140" max="16140" width="11.7109375" customWidth="1"/>
    <col min="16141" max="16141" width="9.28515625" customWidth="1"/>
    <col min="16142" max="16371" width="9.140625" customWidth="1"/>
    <col min="16372" max="16372" width="4.140625" customWidth="1"/>
    <col min="16373" max="16373" width="36.85546875" customWidth="1"/>
    <col min="16374" max="16374" width="8.85546875" customWidth="1"/>
    <col min="16375" max="16375" width="14.5703125" customWidth="1"/>
    <col min="16377" max="16377" width="14.5703125" customWidth="1"/>
    <col min="16378" max="16378" width="10.85546875" customWidth="1"/>
    <col min="16379" max="16379" width="8.42578125" customWidth="1"/>
    <col min="16381" max="16381" width="14.5703125" customWidth="1"/>
  </cols>
  <sheetData>
    <row r="1" spans="1:255" ht="12.75" customHeight="1"/>
    <row r="2" spans="1:255" ht="12.75" customHeight="1"/>
    <row r="3" spans="1:255" ht="12.75" customHeight="1"/>
    <row r="4" spans="1:255" ht="12.75" customHeight="1"/>
    <row r="5" spans="1:255" ht="18" customHeight="1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255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255" ht="12.75" customHeight="1">
      <c r="A7" s="2"/>
      <c r="B7" s="3"/>
      <c r="C7" s="3"/>
      <c r="D7" s="3"/>
      <c r="E7" s="3"/>
      <c r="F7" s="3"/>
      <c r="G7" s="3"/>
      <c r="H7" s="3"/>
      <c r="I7" s="3"/>
      <c r="J7" s="132"/>
      <c r="K7" s="133"/>
    </row>
    <row r="8" spans="1:255" ht="18" customHeight="1">
      <c r="A8" s="134" t="s">
        <v>1</v>
      </c>
      <c r="B8" s="136" t="s">
        <v>2</v>
      </c>
      <c r="C8" s="136" t="s">
        <v>3</v>
      </c>
      <c r="D8" s="138" t="s">
        <v>4</v>
      </c>
      <c r="E8" s="140" t="s">
        <v>5</v>
      </c>
      <c r="F8" s="141"/>
      <c r="G8" s="142"/>
      <c r="H8" s="143" t="s">
        <v>6</v>
      </c>
      <c r="I8" s="138"/>
      <c r="J8" s="144" t="s">
        <v>7</v>
      </c>
      <c r="K8" s="145"/>
    </row>
    <row r="9" spans="1:255" ht="18" customHeight="1">
      <c r="A9" s="135"/>
      <c r="B9" s="137"/>
      <c r="C9" s="137"/>
      <c r="D9" s="139"/>
      <c r="E9" s="4" t="s">
        <v>8</v>
      </c>
      <c r="F9" s="4" t="s">
        <v>9</v>
      </c>
      <c r="G9" s="5" t="s">
        <v>10</v>
      </c>
      <c r="H9" s="6" t="s">
        <v>11</v>
      </c>
      <c r="I9" s="6" t="s">
        <v>12</v>
      </c>
      <c r="J9" s="7" t="s">
        <v>11</v>
      </c>
      <c r="K9" s="8" t="s">
        <v>12</v>
      </c>
    </row>
    <row r="10" spans="1:255" ht="12.75" customHeight="1">
      <c r="A10" s="125">
        <v>1</v>
      </c>
      <c r="B10" s="9" t="s">
        <v>13</v>
      </c>
      <c r="C10" s="10" t="s">
        <v>14</v>
      </c>
      <c r="D10" s="53">
        <f>D11+D12</f>
        <v>457.41250000000002</v>
      </c>
      <c r="E10" s="53">
        <f>E11+E12</f>
        <v>400.291</v>
      </c>
      <c r="F10" s="53">
        <f>F11+F12</f>
        <v>400.23534400000005</v>
      </c>
      <c r="G10" s="53">
        <f>G11+G12</f>
        <v>440.59034200000002</v>
      </c>
      <c r="H10" s="53">
        <f t="shared" ref="H10:H59" si="0">G10-D10</f>
        <v>-16.822158000000002</v>
      </c>
      <c r="I10" s="54">
        <f t="shared" ref="I10:I38" si="1">G10/D10</f>
        <v>0.96322322192769105</v>
      </c>
      <c r="J10" s="55">
        <f t="shared" ref="J10:J22" si="2">G10-F10</f>
        <v>40.354997999999966</v>
      </c>
      <c r="K10" s="56">
        <f t="shared" ref="K10:K23" si="3">G10/F10</f>
        <v>1.1008281717368769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12.75" customHeight="1">
      <c r="A11" s="125"/>
      <c r="B11" s="12" t="s">
        <v>15</v>
      </c>
      <c r="C11" s="10" t="s">
        <v>14</v>
      </c>
      <c r="D11" s="53">
        <v>456.81650000000002</v>
      </c>
      <c r="E11" s="53">
        <f>[1]TEZU!G47/1000</f>
        <v>399.702</v>
      </c>
      <c r="F11" s="53">
        <v>399.69167200000004</v>
      </c>
      <c r="G11" s="53">
        <v>439.971</v>
      </c>
      <c r="H11" s="53">
        <f>G11-D11</f>
        <v>-16.845500000000015</v>
      </c>
      <c r="I11" s="54">
        <v>0</v>
      </c>
      <c r="J11" s="55">
        <f>G11-F11</f>
        <v>40.279327999999964</v>
      </c>
      <c r="K11" s="56">
        <f>G11/F11</f>
        <v>1.1007760001564404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12.75" customHeight="1">
      <c r="A12" s="126"/>
      <c r="B12" s="13" t="s">
        <v>16</v>
      </c>
      <c r="C12" s="14" t="s">
        <v>14</v>
      </c>
      <c r="D12" s="57">
        <v>0.59599999999999997</v>
      </c>
      <c r="E12" s="57">
        <v>0.58899999999999997</v>
      </c>
      <c r="F12" s="57">
        <v>0.54367200000000004</v>
      </c>
      <c r="G12" s="57">
        <v>0.61934199999999995</v>
      </c>
      <c r="H12" s="57">
        <f>G12-D12</f>
        <v>2.3341999999999974E-2</v>
      </c>
      <c r="I12" s="58">
        <v>0</v>
      </c>
      <c r="J12" s="59">
        <f>G12-F12</f>
        <v>7.5669999999999904E-2</v>
      </c>
      <c r="K12" s="60">
        <f t="shared" si="3"/>
        <v>1.1391831839785751</v>
      </c>
      <c r="L12" s="15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12.75" customHeight="1">
      <c r="A13" s="125">
        <v>2</v>
      </c>
      <c r="B13" s="9" t="s">
        <v>17</v>
      </c>
      <c r="C13" s="10" t="s">
        <v>18</v>
      </c>
      <c r="D13" s="61">
        <v>7.7939278003989837E-2</v>
      </c>
      <c r="E13" s="61">
        <f>E14/E10</f>
        <v>7.8805169239378359E-2</v>
      </c>
      <c r="F13" s="61">
        <f>F14/F10</f>
        <v>8.2607382620361491E-2</v>
      </c>
      <c r="G13" s="61">
        <f>G14/G10</f>
        <v>5.1180059684558403E-2</v>
      </c>
      <c r="H13" s="62">
        <f t="shared" si="0"/>
        <v>-2.6759218319431434E-2</v>
      </c>
      <c r="I13" s="54">
        <f t="shared" si="1"/>
        <v>0.65666581722682127</v>
      </c>
      <c r="J13" s="63">
        <f t="shared" si="2"/>
        <v>-3.1427322935803088E-2</v>
      </c>
      <c r="K13" s="56">
        <f t="shared" si="3"/>
        <v>0.61955793854123731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ht="12.75" customHeight="1">
      <c r="A14" s="125"/>
      <c r="B14" s="9" t="s">
        <v>19</v>
      </c>
      <c r="C14" s="10" t="s">
        <v>14</v>
      </c>
      <c r="D14" s="64">
        <v>35.650400000000005</v>
      </c>
      <c r="E14" s="64">
        <v>31.545000000000002</v>
      </c>
      <c r="F14" s="64">
        <v>33.062394200000007</v>
      </c>
      <c r="G14" s="64">
        <f>[1]TEZU!H50/1000+G16</f>
        <v>22.549440000000001</v>
      </c>
      <c r="H14" s="53">
        <f t="shared" si="0"/>
        <v>-13.100960000000004</v>
      </c>
      <c r="I14" s="54">
        <f t="shared" si="1"/>
        <v>0.63251576419899913</v>
      </c>
      <c r="J14" s="55">
        <f t="shared" si="2"/>
        <v>-10.512954200000006</v>
      </c>
      <c r="K14" s="56">
        <f t="shared" si="3"/>
        <v>0.68202683276941856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ht="12.75" customHeight="1">
      <c r="A15" s="125"/>
      <c r="B15" s="16" t="s">
        <v>20</v>
      </c>
      <c r="C15" s="17" t="s">
        <v>18</v>
      </c>
      <c r="D15" s="65">
        <v>0.14597315436241606</v>
      </c>
      <c r="E15" s="65">
        <f>E16/E12</f>
        <v>0.11612903225806452</v>
      </c>
      <c r="F15" s="65">
        <v>0.16155192836857515</v>
      </c>
      <c r="G15" s="65">
        <f>G16/G12</f>
        <v>0.19139667582692602</v>
      </c>
      <c r="H15" s="62">
        <f>G15-D15</f>
        <v>4.5423521464509953E-2</v>
      </c>
      <c r="I15" s="54">
        <f>G15/D15</f>
        <v>1.3111772275039992</v>
      </c>
      <c r="J15" s="63">
        <f>G15-F15</f>
        <v>2.9844747458350862E-2</v>
      </c>
      <c r="K15" s="56">
        <f>G15/F15</f>
        <v>1.1847377976836098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ht="12.75" customHeight="1">
      <c r="A16" s="126"/>
      <c r="B16" s="13" t="s">
        <v>21</v>
      </c>
      <c r="C16" s="14" t="s">
        <v>14</v>
      </c>
      <c r="D16" s="66">
        <v>8.6999999999999966E-2</v>
      </c>
      <c r="E16" s="66">
        <v>6.8400000000000002E-2</v>
      </c>
      <c r="F16" s="66">
        <v>8.7831259999999994E-2</v>
      </c>
      <c r="G16" s="66">
        <v>0.11854000000000001</v>
      </c>
      <c r="H16" s="67">
        <f>G16-D16</f>
        <v>3.154000000000004E-2</v>
      </c>
      <c r="I16" s="68">
        <f>G16/D16</f>
        <v>1.3625287356321845</v>
      </c>
      <c r="J16" s="69">
        <f>G16-F16</f>
        <v>3.0708740000000012E-2</v>
      </c>
      <c r="K16" s="70">
        <f>G16/F16</f>
        <v>1.3496333765449797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ht="12.75" customHeight="1">
      <c r="A17" s="124">
        <v>3</v>
      </c>
      <c r="B17" s="18" t="s">
        <v>22</v>
      </c>
      <c r="C17" s="19" t="s">
        <v>14</v>
      </c>
      <c r="D17" s="71">
        <f>D18+D19</f>
        <v>421.58810000000005</v>
      </c>
      <c r="E17" s="71">
        <f>E18+E19</f>
        <v>368.60919999999999</v>
      </c>
      <c r="F17" s="71">
        <f>F18+F19</f>
        <v>366.99728728000002</v>
      </c>
      <c r="G17" s="71">
        <f>G18+G19</f>
        <v>417.80382200000003</v>
      </c>
      <c r="H17" s="72">
        <f t="shared" si="0"/>
        <v>-3.7842780000000289</v>
      </c>
      <c r="I17" s="73">
        <f t="shared" si="1"/>
        <v>0.99102375517715036</v>
      </c>
      <c r="J17" s="74">
        <f t="shared" si="2"/>
        <v>50.806534720000002</v>
      </c>
      <c r="K17" s="75">
        <f t="shared" si="3"/>
        <v>1.1384384475878626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ht="12.75" customHeight="1">
      <c r="A18" s="125"/>
      <c r="B18" s="12" t="s">
        <v>15</v>
      </c>
      <c r="C18" s="17" t="s">
        <v>14</v>
      </c>
      <c r="D18" s="76">
        <f>D11-D14-D16</f>
        <v>421.07910000000004</v>
      </c>
      <c r="E18" s="76">
        <f>E11-E14-E16</f>
        <v>368.08859999999999</v>
      </c>
      <c r="F18" s="76">
        <f>F11-F14-F16</f>
        <v>366.54144654000004</v>
      </c>
      <c r="G18" s="76">
        <f>G11-G14-G16</f>
        <v>417.30302</v>
      </c>
      <c r="H18" s="53">
        <f>G18-D18</f>
        <v>-3.7760800000000359</v>
      </c>
      <c r="I18" s="54">
        <f>G18/D18</f>
        <v>0.99103237372740649</v>
      </c>
      <c r="J18" s="55">
        <f>G18-F18</f>
        <v>50.761573459999966</v>
      </c>
      <c r="K18" s="56">
        <f>G18/F18</f>
        <v>1.1384879498325995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ht="12.75" customHeight="1">
      <c r="A19" s="125"/>
      <c r="B19" s="16" t="s">
        <v>16</v>
      </c>
      <c r="C19" s="17" t="s">
        <v>14</v>
      </c>
      <c r="D19" s="77">
        <f>D12-D16</f>
        <v>0.50900000000000001</v>
      </c>
      <c r="E19" s="77">
        <f>E12-E16</f>
        <v>0.52059999999999995</v>
      </c>
      <c r="F19" s="77">
        <f>F12-F16</f>
        <v>0.45584074000000008</v>
      </c>
      <c r="G19" s="77">
        <f>G12-G16</f>
        <v>0.50080199999999997</v>
      </c>
      <c r="H19" s="78">
        <f>G19-D19</f>
        <v>-8.1980000000000386E-3</v>
      </c>
      <c r="I19" s="54">
        <f>G19/D19</f>
        <v>0.98389390962671897</v>
      </c>
      <c r="J19" s="79">
        <f>G19-F19</f>
        <v>4.4961259999999892E-2</v>
      </c>
      <c r="K19" s="56">
        <f t="shared" si="3"/>
        <v>1.0986337026392154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>
      <c r="A20" s="126"/>
      <c r="B20" s="20" t="s">
        <v>23</v>
      </c>
      <c r="C20" s="14" t="s">
        <v>24</v>
      </c>
      <c r="D20" s="80">
        <v>175.83631125788699</v>
      </c>
      <c r="E20" s="80">
        <f>E22/E17</f>
        <v>178.9610798891002</v>
      </c>
      <c r="F20" s="80">
        <f>F22/F17</f>
        <v>179.74710651942263</v>
      </c>
      <c r="G20" s="80">
        <f>G22/G17</f>
        <v>181.79171579955053</v>
      </c>
      <c r="H20" s="67">
        <f t="shared" si="0"/>
        <v>5.9554045416635404</v>
      </c>
      <c r="I20" s="68">
        <f t="shared" si="1"/>
        <v>1.0338690256811016</v>
      </c>
      <c r="J20" s="69">
        <f t="shared" si="2"/>
        <v>2.0446092801279008</v>
      </c>
      <c r="K20" s="70">
        <f t="shared" si="3"/>
        <v>1.0113749217982932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ht="12.75" customHeight="1">
      <c r="A21" s="124">
        <v>4</v>
      </c>
      <c r="B21" s="21" t="s">
        <v>25</v>
      </c>
      <c r="C21" s="22" t="s">
        <v>26</v>
      </c>
      <c r="D21" s="81">
        <v>97157.754940380008</v>
      </c>
      <c r="E21" s="81">
        <f>SUM(E22:E25)</f>
        <v>89130.030335723975</v>
      </c>
      <c r="F21" s="81">
        <f>SUM(F22:F25)</f>
        <v>89130.030335723975</v>
      </c>
      <c r="G21" s="81">
        <f>SUM(G22:G25)</f>
        <v>97693.505134990002</v>
      </c>
      <c r="H21" s="82">
        <f t="shared" si="0"/>
        <v>535.75019460999465</v>
      </c>
      <c r="I21" s="83">
        <f t="shared" si="1"/>
        <v>1.0055142298722193</v>
      </c>
      <c r="J21" s="84">
        <f t="shared" si="2"/>
        <v>8563.4747992660268</v>
      </c>
      <c r="K21" s="85">
        <f t="shared" si="3"/>
        <v>1.096078445917837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ht="12.75" customHeight="1">
      <c r="A22" s="125"/>
      <c r="B22" s="9" t="s">
        <v>27</v>
      </c>
      <c r="C22" s="10" t="s">
        <v>26</v>
      </c>
      <c r="D22" s="53">
        <v>74161.091892380005</v>
      </c>
      <c r="E22" s="53">
        <f>[1]Orl.zardal!E48/1000</f>
        <v>65966.700489057315</v>
      </c>
      <c r="F22" s="53">
        <f>[1]TEZU!G9</f>
        <v>65966.700489057315</v>
      </c>
      <c r="G22" s="53">
        <f>[1]TEZU!H9</f>
        <v>75953.273668990005</v>
      </c>
      <c r="H22" s="53">
        <f t="shared" si="0"/>
        <v>1792.1817766099994</v>
      </c>
      <c r="I22" s="54">
        <f t="shared" si="1"/>
        <v>1.0241660651276649</v>
      </c>
      <c r="J22" s="55">
        <f t="shared" si="2"/>
        <v>9986.5731799326895</v>
      </c>
      <c r="K22" s="56">
        <f t="shared" si="3"/>
        <v>1.1513880959013447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ht="12.75" customHeight="1">
      <c r="A23" s="125"/>
      <c r="B23" s="12" t="s">
        <v>28</v>
      </c>
      <c r="C23" s="10" t="s">
        <v>26</v>
      </c>
      <c r="D23" s="53">
        <v>21005.0471</v>
      </c>
      <c r="E23" s="53">
        <f>[1]Orl.zardal!E49/1000</f>
        <v>21855.281875999997</v>
      </c>
      <c r="F23" s="53">
        <f>[1]TEZU!G12</f>
        <v>21855.281875999997</v>
      </c>
      <c r="G23" s="53">
        <f>[1]TEZU!H12</f>
        <v>20140.943480000002</v>
      </c>
      <c r="H23" s="53">
        <f t="shared" si="0"/>
        <v>-864.10361999999805</v>
      </c>
      <c r="I23" s="54">
        <f t="shared" si="1"/>
        <v>0.95886209557701974</v>
      </c>
      <c r="J23" s="55">
        <f>G23-F23</f>
        <v>-1714.3383959999956</v>
      </c>
      <c r="K23" s="56">
        <f t="shared" si="3"/>
        <v>0.921559538525899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ht="12.75" customHeight="1">
      <c r="A24" s="125"/>
      <c r="B24" s="16" t="s">
        <v>29</v>
      </c>
      <c r="C24" s="17" t="s">
        <v>26</v>
      </c>
      <c r="D24" s="53">
        <v>100.49035699999999</v>
      </c>
      <c r="E24" s="53">
        <f>[1]Orl.zardal!E51/1000</f>
        <v>135.9084</v>
      </c>
      <c r="F24" s="53">
        <f>[1]TEZU!G14</f>
        <v>135.9084</v>
      </c>
      <c r="G24" s="53">
        <f>[1]TEZU!H14</f>
        <v>111.09362800000001</v>
      </c>
      <c r="H24" s="53">
        <f>G24-D24</f>
        <v>10.603271000000021</v>
      </c>
      <c r="I24" s="54">
        <f t="shared" si="1"/>
        <v>1.1055153082996811</v>
      </c>
      <c r="J24" s="55">
        <f>G24-F24</f>
        <v>-24.814771999999991</v>
      </c>
      <c r="K24" s="56">
        <v>1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ht="12.75" customHeight="1">
      <c r="A25" s="126"/>
      <c r="B25" s="13" t="s">
        <v>30</v>
      </c>
      <c r="C25" s="14" t="s">
        <v>26</v>
      </c>
      <c r="D25" s="86">
        <v>1891.125591</v>
      </c>
      <c r="E25" s="86">
        <f>([1]Orl.zardal!E50+[1]Orl.zardal!E52)/1000</f>
        <v>1172.1395706666667</v>
      </c>
      <c r="F25" s="86">
        <f>[1]TEZU!G13+[1]TEZU!G15</f>
        <v>1172.1395706666667</v>
      </c>
      <c r="G25" s="86">
        <f>[1]TEZU!H13+[1]TEZU!H15</f>
        <v>1488.194358</v>
      </c>
      <c r="H25" s="86">
        <f t="shared" si="0"/>
        <v>-402.93123300000002</v>
      </c>
      <c r="I25" s="68">
        <f t="shared" si="1"/>
        <v>0.78693576200460813</v>
      </c>
      <c r="J25" s="87">
        <f>G25-F25</f>
        <v>316.05478733333325</v>
      </c>
      <c r="K25" s="70">
        <f t="shared" ref="K25:K32" si="4">G25/F25</f>
        <v>1.2696392095640741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ht="12.75" customHeight="1">
      <c r="A26" s="125">
        <v>5</v>
      </c>
      <c r="B26" s="23" t="s">
        <v>31</v>
      </c>
      <c r="C26" s="24" t="s">
        <v>26</v>
      </c>
      <c r="D26" s="88">
        <v>95553.533732990007</v>
      </c>
      <c r="E26" s="88">
        <f>E27+E29+E30+E31</f>
        <v>92987.199959587466</v>
      </c>
      <c r="F26" s="88">
        <f>F27+F29+F30+F31</f>
        <v>92987.199959587466</v>
      </c>
      <c r="G26" s="88">
        <f>G27+G29+G30+G31</f>
        <v>96787.267599700004</v>
      </c>
      <c r="H26" s="89">
        <f t="shared" si="0"/>
        <v>1233.7338667099975</v>
      </c>
      <c r="I26" s="90">
        <f t="shared" si="1"/>
        <v>1.0129114415606804</v>
      </c>
      <c r="J26" s="91">
        <f>G26-F26</f>
        <v>3800.0676401125384</v>
      </c>
      <c r="K26" s="92">
        <f t="shared" si="4"/>
        <v>1.0408665670303445</v>
      </c>
      <c r="L26" s="2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ht="12.75" customHeight="1">
      <c r="A27" s="125"/>
      <c r="B27" s="9" t="s">
        <v>32</v>
      </c>
      <c r="C27" s="10" t="s">
        <v>26</v>
      </c>
      <c r="D27" s="53">
        <v>71859.965873930007</v>
      </c>
      <c r="E27" s="53">
        <f>[1]Orl.zardal!E45/1000</f>
        <v>68456.959587063669</v>
      </c>
      <c r="F27" s="53">
        <f>[1]TEZU!G18</f>
        <v>68456.959587063669</v>
      </c>
      <c r="G27" s="53">
        <f>[1]TEZU!H18</f>
        <v>71627.792507999999</v>
      </c>
      <c r="H27" s="53">
        <f t="shared" si="0"/>
        <v>-232.173365930008</v>
      </c>
      <c r="I27" s="54">
        <f t="shared" si="1"/>
        <v>0.9967690860535986</v>
      </c>
      <c r="J27" s="55">
        <f>G27-F27</f>
        <v>3170.8329209363292</v>
      </c>
      <c r="K27" s="56">
        <f t="shared" si="4"/>
        <v>1.0463186349505291</v>
      </c>
      <c r="L27" s="26"/>
      <c r="M27" s="2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ht="12.75" customHeight="1">
      <c r="A28" s="125"/>
      <c r="B28" s="17" t="s">
        <v>33</v>
      </c>
      <c r="C28" s="17" t="s">
        <v>24</v>
      </c>
      <c r="D28" s="93">
        <v>157.10101030017765</v>
      </c>
      <c r="E28" s="93">
        <f>E27/E10</f>
        <v>171.01798338474677</v>
      </c>
      <c r="F28" s="93">
        <f>F27/F10</f>
        <v>171.04176483490087</v>
      </c>
      <c r="G28" s="93">
        <f>G27/G10</f>
        <v>162.57231645808523</v>
      </c>
      <c r="H28" s="78">
        <f t="shared" si="0"/>
        <v>5.471306157907577</v>
      </c>
      <c r="I28" s="54">
        <f t="shared" si="1"/>
        <v>1.0348266771006334</v>
      </c>
      <c r="J28" s="79">
        <f t="shared" ref="J28:J59" si="5">G28-F28</f>
        <v>-8.4694483768156488</v>
      </c>
      <c r="K28" s="56">
        <f t="shared" si="4"/>
        <v>0.95048315605845834</v>
      </c>
      <c r="L28" s="26"/>
      <c r="M28" s="2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ht="12.75" customHeight="1">
      <c r="A29" s="125"/>
      <c r="B29" s="16" t="s">
        <v>34</v>
      </c>
      <c r="C29" s="17" t="s">
        <v>26</v>
      </c>
      <c r="D29" s="53">
        <v>22627.995145059998</v>
      </c>
      <c r="E29" s="53">
        <f>([1]Orl.zardal!E47-[1]Orl.zardal!E43-[1]Orl.zardal!E44-[1]Orl.zardal!E45)/1000</f>
        <v>23597.148992178409</v>
      </c>
      <c r="F29" s="53">
        <f>[1]TEZU!G17</f>
        <v>23597.148992178416</v>
      </c>
      <c r="G29" s="53">
        <f>[1]TEZU!H17</f>
        <v>24127.254623700006</v>
      </c>
      <c r="H29" s="53">
        <f t="shared" si="0"/>
        <v>1499.2594786400077</v>
      </c>
      <c r="I29" s="54">
        <f t="shared" si="1"/>
        <v>1.0662568410956776</v>
      </c>
      <c r="J29" s="55">
        <f t="shared" si="5"/>
        <v>530.10563152159011</v>
      </c>
      <c r="K29" s="56">
        <f t="shared" si="4"/>
        <v>1.0224648169021309</v>
      </c>
      <c r="L29" s="26"/>
      <c r="M29" s="26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ht="12.75" customHeight="1">
      <c r="A30" s="125"/>
      <c r="B30" s="16" t="s">
        <v>35</v>
      </c>
      <c r="C30" s="17" t="s">
        <v>26</v>
      </c>
      <c r="D30" s="94">
        <v>147.35902400000001</v>
      </c>
      <c r="E30" s="94">
        <f>[1]Orl.zardal!E43/1000</f>
        <v>188.5009</v>
      </c>
      <c r="F30" s="94">
        <f>[1]TEZU!G19</f>
        <v>188.5009</v>
      </c>
      <c r="G30" s="94">
        <f>[1]TEZU!H19</f>
        <v>146.91799800000001</v>
      </c>
      <c r="H30" s="53">
        <f>G30-D30</f>
        <v>-0.4410259999999937</v>
      </c>
      <c r="I30" s="54">
        <f t="shared" si="1"/>
        <v>0.99700713272910935</v>
      </c>
      <c r="J30" s="55">
        <f>G30-F30</f>
        <v>-41.58290199999999</v>
      </c>
      <c r="K30" s="56">
        <f t="shared" si="4"/>
        <v>0.77940210365043361</v>
      </c>
      <c r="L30" s="26"/>
      <c r="M30" s="26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</row>
    <row r="31" spans="1:255" ht="12.75" customHeight="1">
      <c r="A31" s="126"/>
      <c r="B31" s="13" t="s">
        <v>36</v>
      </c>
      <c r="C31" s="14" t="s">
        <v>26</v>
      </c>
      <c r="D31" s="95">
        <v>918.21368999999993</v>
      </c>
      <c r="E31" s="95">
        <f>[1]Orl.zardal!E44/1000</f>
        <v>744.59048034539489</v>
      </c>
      <c r="F31" s="95">
        <f>[1]TEZU!G20</f>
        <v>744.59048034539489</v>
      </c>
      <c r="G31" s="95">
        <f>[1]TEZU!H20</f>
        <v>885.30246999999997</v>
      </c>
      <c r="H31" s="86">
        <f t="shared" si="0"/>
        <v>-32.911219999999958</v>
      </c>
      <c r="I31" s="68">
        <f t="shared" si="1"/>
        <v>0.96415734119581686</v>
      </c>
      <c r="J31" s="87">
        <f t="shared" si="5"/>
        <v>140.71198965460508</v>
      </c>
      <c r="K31" s="70">
        <f t="shared" si="4"/>
        <v>1.1889790339373298</v>
      </c>
      <c r="L31" s="26"/>
      <c r="M31" s="26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</row>
    <row r="32" spans="1:255" ht="12.75" customHeight="1">
      <c r="A32" s="125">
        <v>6</v>
      </c>
      <c r="B32" s="27" t="s">
        <v>37</v>
      </c>
      <c r="C32" s="22" t="s">
        <v>26</v>
      </c>
      <c r="D32" s="81">
        <v>1604.2212073900009</v>
      </c>
      <c r="E32" s="81">
        <f>E21-E26</f>
        <v>-3857.1696238634904</v>
      </c>
      <c r="F32" s="81">
        <f>F21-F26</f>
        <v>-3857.1696238634904</v>
      </c>
      <c r="G32" s="81">
        <f>G21-G26</f>
        <v>906.23753528999805</v>
      </c>
      <c r="H32" s="82">
        <f t="shared" si="0"/>
        <v>-697.98367210000288</v>
      </c>
      <c r="I32" s="83">
        <f t="shared" si="1"/>
        <v>0.5649080881834293</v>
      </c>
      <c r="J32" s="84">
        <f t="shared" si="5"/>
        <v>4763.4071591534885</v>
      </c>
      <c r="K32" s="85">
        <f t="shared" si="4"/>
        <v>-0.23494884167999733</v>
      </c>
      <c r="L32" s="26"/>
      <c r="M32" s="26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</row>
    <row r="33" spans="1:249" ht="12.75" customHeight="1">
      <c r="A33" s="125"/>
      <c r="B33" s="12" t="s">
        <v>38</v>
      </c>
      <c r="C33" s="10" t="s">
        <v>26</v>
      </c>
      <c r="D33" s="53">
        <v>946.33374500000002</v>
      </c>
      <c r="E33" s="53">
        <v>0</v>
      </c>
      <c r="F33" s="53"/>
      <c r="G33" s="53">
        <f>[1]Orl.zardal!F55/1000</f>
        <v>447.11681700000003</v>
      </c>
      <c r="H33" s="53">
        <f t="shared" si="0"/>
        <v>-499.216928</v>
      </c>
      <c r="I33" s="54">
        <f t="shared" si="1"/>
        <v>0.47247265498283592</v>
      </c>
      <c r="J33" s="55">
        <f t="shared" si="5"/>
        <v>447.11681700000003</v>
      </c>
      <c r="K33" s="56">
        <v>0</v>
      </c>
      <c r="L33" s="1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</row>
    <row r="34" spans="1:249" ht="12.75" customHeight="1">
      <c r="A34" s="130"/>
      <c r="B34" s="16" t="s">
        <v>39</v>
      </c>
      <c r="C34" s="17" t="s">
        <v>26</v>
      </c>
      <c r="D34" s="96">
        <v>657.88746239000091</v>
      </c>
      <c r="E34" s="96">
        <f>E32-E33</f>
        <v>-3857.1696238634904</v>
      </c>
      <c r="F34" s="96">
        <f>F32</f>
        <v>-3857.1696238634904</v>
      </c>
      <c r="G34" s="96">
        <f>G32-G33</f>
        <v>459.12071828999802</v>
      </c>
      <c r="H34" s="53">
        <f t="shared" si="0"/>
        <v>-198.76674410000288</v>
      </c>
      <c r="I34" s="54">
        <f>G34/D34</f>
        <v>0.69787120827943006</v>
      </c>
      <c r="J34" s="55">
        <f t="shared" si="5"/>
        <v>4316.2903421534884</v>
      </c>
      <c r="K34" s="56">
        <f>G34/F34</f>
        <v>-0.11903047132008805</v>
      </c>
      <c r="L34" s="1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</row>
    <row r="35" spans="1:249" ht="12.75" customHeight="1">
      <c r="A35" s="28">
        <v>7</v>
      </c>
      <c r="B35" s="29" t="s">
        <v>40</v>
      </c>
      <c r="C35" s="30" t="s">
        <v>26</v>
      </c>
      <c r="D35" s="97">
        <v>0.70729999999999993</v>
      </c>
      <c r="E35" s="97">
        <f>'[2]ZT-TUH'!E24</f>
        <v>77.599999999999994</v>
      </c>
      <c r="F35" s="97">
        <v>55</v>
      </c>
      <c r="G35" s="97">
        <v>98.67</v>
      </c>
      <c r="H35" s="98">
        <f t="shared" si="0"/>
        <v>97.962699999999998</v>
      </c>
      <c r="I35" s="99">
        <f>G35/D35</f>
        <v>139.50233281493004</v>
      </c>
      <c r="J35" s="100">
        <f>G35-F35</f>
        <v>43.67</v>
      </c>
      <c r="K35" s="92">
        <f>G35/F35</f>
        <v>1.794</v>
      </c>
      <c r="L35" s="15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</row>
    <row r="36" spans="1:249" ht="12.75" customHeight="1">
      <c r="A36" s="31">
        <v>8</v>
      </c>
      <c r="B36" s="32" t="s">
        <v>41</v>
      </c>
      <c r="C36" s="33" t="s">
        <v>42</v>
      </c>
      <c r="D36" s="101">
        <v>0.98348849035906172</v>
      </c>
      <c r="E36" s="101">
        <f>E26/E21</f>
        <v>1.0432757580058571</v>
      </c>
      <c r="F36" s="101">
        <f>F26/F21</f>
        <v>1.0432757580058571</v>
      </c>
      <c r="G36" s="101">
        <f>G26/G21</f>
        <v>0.99072366649105503</v>
      </c>
      <c r="H36" s="102">
        <f t="shared" si="0"/>
        <v>7.235176131993315E-3</v>
      </c>
      <c r="I36" s="103">
        <f t="shared" si="1"/>
        <v>1.0073566454543377</v>
      </c>
      <c r="J36" s="104">
        <f t="shared" si="5"/>
        <v>-5.2552091514802113E-2</v>
      </c>
      <c r="K36" s="105">
        <f>G36/F36</f>
        <v>0.94962780347235187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</row>
    <row r="37" spans="1:249" ht="12.75" customHeight="1">
      <c r="A37" s="124">
        <v>9</v>
      </c>
      <c r="B37" s="21" t="s">
        <v>43</v>
      </c>
      <c r="C37" s="22" t="s">
        <v>26</v>
      </c>
      <c r="D37" s="81">
        <v>448.6859</v>
      </c>
      <c r="E37" s="81">
        <f>SUM(E38:E44)</f>
        <v>448.6859</v>
      </c>
      <c r="F37" s="81">
        <f>F38+F42+F43+F44</f>
        <v>1526</v>
      </c>
      <c r="G37" s="81">
        <f>G38+G42+G43+G44</f>
        <v>2628.5129999999999</v>
      </c>
      <c r="H37" s="82">
        <f t="shared" si="0"/>
        <v>2179.8271</v>
      </c>
      <c r="I37" s="83">
        <f t="shared" si="1"/>
        <v>5.8582473841946001</v>
      </c>
      <c r="J37" s="84">
        <f t="shared" si="5"/>
        <v>1102.5129999999999</v>
      </c>
      <c r="K37" s="85">
        <f>G37/F37</f>
        <v>1.7224855832241153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</row>
    <row r="38" spans="1:249" ht="12.75" customHeight="1">
      <c r="A38" s="125"/>
      <c r="B38" s="34" t="s">
        <v>44</v>
      </c>
      <c r="C38" s="10" t="s">
        <v>26</v>
      </c>
      <c r="D38" s="53">
        <v>358.839</v>
      </c>
      <c r="E38" s="53">
        <f>D38</f>
        <v>358.839</v>
      </c>
      <c r="F38" s="53">
        <v>1526</v>
      </c>
      <c r="G38" s="53">
        <f>[1]TEZU!H24</f>
        <v>2588.2219999999998</v>
      </c>
      <c r="H38" s="53">
        <f t="shared" si="0"/>
        <v>2229.3829999999998</v>
      </c>
      <c r="I38" s="54">
        <f t="shared" si="1"/>
        <v>7.2127667282541745</v>
      </c>
      <c r="J38" s="55">
        <f t="shared" si="5"/>
        <v>1062.2219999999998</v>
      </c>
      <c r="K38" s="56">
        <f>G38/F38</f>
        <v>1.6960825688073393</v>
      </c>
      <c r="L38" s="15"/>
      <c r="M38" s="15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</row>
    <row r="39" spans="1:249" ht="12.75" customHeight="1">
      <c r="A39" s="125"/>
      <c r="B39" s="12" t="s">
        <v>45</v>
      </c>
      <c r="C39" s="10" t="s">
        <v>26</v>
      </c>
      <c r="D39" s="53">
        <v>358.839</v>
      </c>
      <c r="E39" s="53"/>
      <c r="F39" s="53">
        <v>1526</v>
      </c>
      <c r="G39" s="53">
        <f>[1]TEZU!H25</f>
        <v>928.93999999999994</v>
      </c>
      <c r="H39" s="53">
        <f>G39-D39</f>
        <v>570.10099999999989</v>
      </c>
      <c r="I39" s="54">
        <f>G39/D39</f>
        <v>2.5887375675442188</v>
      </c>
      <c r="J39" s="55">
        <f>G39-F39</f>
        <v>-597.06000000000006</v>
      </c>
      <c r="K39" s="56">
        <f>G39/F39-1</f>
        <v>-0.39125819134993456</v>
      </c>
      <c r="L39" s="15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</row>
    <row r="40" spans="1:249" ht="12.75" customHeight="1">
      <c r="A40" s="125"/>
      <c r="B40" s="12" t="s">
        <v>46</v>
      </c>
      <c r="C40" s="10" t="s">
        <v>26</v>
      </c>
      <c r="D40" s="53"/>
      <c r="E40" s="53"/>
      <c r="F40" s="53"/>
      <c r="G40" s="53">
        <f>[1]TEZU!H26</f>
        <v>1634.702</v>
      </c>
      <c r="H40" s="53">
        <f>G40-D40</f>
        <v>1634.702</v>
      </c>
      <c r="I40" s="54">
        <v>0</v>
      </c>
      <c r="J40" s="55">
        <f>G40-F40</f>
        <v>1634.702</v>
      </c>
      <c r="K40" s="56">
        <v>0</v>
      </c>
      <c r="L40" s="15"/>
      <c r="M40" s="15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</row>
    <row r="41" spans="1:249" ht="12.75" customHeight="1">
      <c r="A41" s="125"/>
      <c r="B41" s="12" t="s">
        <v>47</v>
      </c>
      <c r="C41" s="10" t="s">
        <v>26</v>
      </c>
      <c r="D41" s="53"/>
      <c r="E41" s="53"/>
      <c r="F41" s="53"/>
      <c r="G41" s="53">
        <f>[1]TEZU!H27</f>
        <v>24.58</v>
      </c>
      <c r="H41" s="53">
        <f>G41-D41</f>
        <v>24.58</v>
      </c>
      <c r="I41" s="54">
        <v>0</v>
      </c>
      <c r="J41" s="55">
        <f>G41-F41</f>
        <v>24.58</v>
      </c>
      <c r="K41" s="56"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</row>
    <row r="42" spans="1:249" ht="12.75" customHeight="1">
      <c r="A42" s="125"/>
      <c r="B42" s="12" t="s">
        <v>48</v>
      </c>
      <c r="C42" s="10" t="s">
        <v>26</v>
      </c>
      <c r="D42" s="53">
        <v>30.728000000000002</v>
      </c>
      <c r="E42" s="53">
        <f>D42</f>
        <v>30.728000000000002</v>
      </c>
      <c r="F42" s="53">
        <v>0</v>
      </c>
      <c r="G42" s="53">
        <v>0</v>
      </c>
      <c r="H42" s="53">
        <f t="shared" si="0"/>
        <v>-30.728000000000002</v>
      </c>
      <c r="I42" s="54">
        <v>0</v>
      </c>
      <c r="J42" s="55">
        <f>G42-F42</f>
        <v>0</v>
      </c>
      <c r="K42" s="56"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</row>
    <row r="43" spans="1:249" ht="12.75" customHeight="1">
      <c r="A43" s="125"/>
      <c r="B43" s="12" t="s">
        <v>49</v>
      </c>
      <c r="C43" s="10" t="s">
        <v>26</v>
      </c>
      <c r="D43" s="53">
        <v>0</v>
      </c>
      <c r="E43" s="53">
        <f>D43</f>
        <v>0</v>
      </c>
      <c r="F43" s="53">
        <v>0</v>
      </c>
      <c r="G43" s="53">
        <f>[1]TEZU!H29</f>
        <v>3.1139999999999999</v>
      </c>
      <c r="H43" s="53">
        <f t="shared" si="0"/>
        <v>3.1139999999999999</v>
      </c>
      <c r="I43" s="54">
        <v>0</v>
      </c>
      <c r="J43" s="55">
        <f>G43-F43</f>
        <v>3.1139999999999999</v>
      </c>
      <c r="K43" s="56">
        <v>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</row>
    <row r="44" spans="1:249" ht="12.75" customHeight="1">
      <c r="A44" s="126"/>
      <c r="B44" s="35" t="s">
        <v>50</v>
      </c>
      <c r="C44" s="36" t="s">
        <v>26</v>
      </c>
      <c r="D44" s="86">
        <f>58.928+0.1909</f>
        <v>59.118899999999996</v>
      </c>
      <c r="E44" s="86">
        <f>D44</f>
        <v>59.118899999999996</v>
      </c>
      <c r="F44" s="86"/>
      <c r="G44" s="86">
        <f>[1]TEZU!H30</f>
        <v>37.177</v>
      </c>
      <c r="H44" s="95">
        <f t="shared" si="0"/>
        <v>-21.941899999999997</v>
      </c>
      <c r="I44" s="58">
        <f t="shared" ref="I44:I60" si="6">G44/D44</f>
        <v>0.62885134872265891</v>
      </c>
      <c r="J44" s="87">
        <f t="shared" si="5"/>
        <v>37.177</v>
      </c>
      <c r="K44" s="70">
        <v>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</row>
    <row r="45" spans="1:249" ht="12.75" customHeight="1">
      <c r="A45" s="124">
        <v>10</v>
      </c>
      <c r="B45" s="21" t="s">
        <v>51</v>
      </c>
      <c r="C45" s="22" t="s">
        <v>26</v>
      </c>
      <c r="D45" s="81">
        <v>6434.2735000000002</v>
      </c>
      <c r="E45" s="81">
        <v>1596.6430000000003</v>
      </c>
      <c r="F45" s="81">
        <f>F46+F47</f>
        <v>11194.512000000001</v>
      </c>
      <c r="G45" s="81">
        <f>G46+G47</f>
        <v>10766.278999999999</v>
      </c>
      <c r="H45" s="82">
        <f t="shared" si="0"/>
        <v>4332.0054999999984</v>
      </c>
      <c r="I45" s="83">
        <f t="shared" si="6"/>
        <v>1.6732703389123882</v>
      </c>
      <c r="J45" s="84">
        <f>G45-F45</f>
        <v>-428.23300000000199</v>
      </c>
      <c r="K45" s="85">
        <f>G45/F45</f>
        <v>0.96174616633579002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</row>
    <row r="46" spans="1:249" ht="12.75" customHeight="1">
      <c r="A46" s="125"/>
      <c r="B46" s="37" t="s">
        <v>52</v>
      </c>
      <c r="C46" s="38" t="s">
        <v>26</v>
      </c>
      <c r="D46" s="106">
        <v>3499.9830000000002</v>
      </c>
      <c r="E46" s="106"/>
      <c r="F46" s="106">
        <v>8854.4120000000003</v>
      </c>
      <c r="G46" s="106">
        <f>[1]TEZU!H32</f>
        <v>7811.8909999999996</v>
      </c>
      <c r="H46" s="107">
        <f>G46-D46</f>
        <v>4311.9079999999994</v>
      </c>
      <c r="I46" s="108">
        <f>G46/D46</f>
        <v>2.2319796981871054</v>
      </c>
      <c r="J46" s="109">
        <f>G46-F46</f>
        <v>-1042.5210000000006</v>
      </c>
      <c r="K46" s="110">
        <f>G46/F46</f>
        <v>0.88225971414025006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</row>
    <row r="47" spans="1:249" ht="12.75" customHeight="1">
      <c r="A47" s="125"/>
      <c r="B47" s="39" t="s">
        <v>53</v>
      </c>
      <c r="C47" s="10" t="s">
        <v>26</v>
      </c>
      <c r="D47" s="107">
        <v>2934.2905000000001</v>
      </c>
      <c r="E47" s="107">
        <f t="shared" ref="E47:E55" si="7">D47</f>
        <v>2934.2905000000001</v>
      </c>
      <c r="F47" s="107">
        <f>SUM(F48:F55)</f>
        <v>2340.1</v>
      </c>
      <c r="G47" s="107">
        <f>SUM(G48:G55)</f>
        <v>2954.3879999999995</v>
      </c>
      <c r="H47" s="107">
        <f t="shared" si="0"/>
        <v>20.0974999999994</v>
      </c>
      <c r="I47" s="108">
        <f t="shared" si="6"/>
        <v>1.0068491855186115</v>
      </c>
      <c r="J47" s="109">
        <f t="shared" si="5"/>
        <v>614.28799999999956</v>
      </c>
      <c r="K47" s="110">
        <f>G47/F47</f>
        <v>1.2625050211529421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</row>
    <row r="48" spans="1:249" ht="12.75" customHeight="1">
      <c r="A48" s="125"/>
      <c r="B48" s="16" t="s">
        <v>54</v>
      </c>
      <c r="C48" s="17" t="s">
        <v>26</v>
      </c>
      <c r="D48" s="111">
        <v>1597.675</v>
      </c>
      <c r="E48" s="53">
        <f t="shared" si="7"/>
        <v>1597.675</v>
      </c>
      <c r="F48" s="94">
        <v>2240.1</v>
      </c>
      <c r="G48" s="94">
        <f>[1]TEZU!H34</f>
        <v>2292.0639999999999</v>
      </c>
      <c r="H48" s="53">
        <f t="shared" si="0"/>
        <v>694.3889999999999</v>
      </c>
      <c r="I48" s="54">
        <f t="shared" si="6"/>
        <v>1.4346246890012049</v>
      </c>
      <c r="J48" s="55">
        <f t="shared" si="5"/>
        <v>51.963999999999942</v>
      </c>
      <c r="K48" s="56">
        <f>G48/F48</f>
        <v>1.0231971786973795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</row>
    <row r="49" spans="1:249" ht="12.75" customHeight="1">
      <c r="A49" s="125"/>
      <c r="B49" s="16" t="s">
        <v>55</v>
      </c>
      <c r="C49" s="17" t="s">
        <v>26</v>
      </c>
      <c r="D49" s="111">
        <v>133.655</v>
      </c>
      <c r="E49" s="53">
        <f t="shared" si="7"/>
        <v>133.655</v>
      </c>
      <c r="F49" s="94">
        <v>0</v>
      </c>
      <c r="G49" s="94">
        <v>402.62900000000002</v>
      </c>
      <c r="H49" s="53">
        <f t="shared" si="0"/>
        <v>268.97400000000005</v>
      </c>
      <c r="I49" s="54">
        <f t="shared" si="6"/>
        <v>3.0124499644607385</v>
      </c>
      <c r="J49" s="55">
        <f t="shared" si="5"/>
        <v>402.62900000000002</v>
      </c>
      <c r="K49" s="56">
        <v>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</row>
    <row r="50" spans="1:249" ht="12.75" customHeight="1">
      <c r="A50" s="125"/>
      <c r="B50" s="40" t="s">
        <v>56</v>
      </c>
      <c r="C50" s="17" t="s">
        <v>26</v>
      </c>
      <c r="D50" s="111">
        <v>0</v>
      </c>
      <c r="E50" s="53">
        <f t="shared" si="7"/>
        <v>0</v>
      </c>
      <c r="F50" s="94">
        <v>0</v>
      </c>
      <c r="G50" s="94">
        <v>0.495</v>
      </c>
      <c r="H50" s="53">
        <f t="shared" si="0"/>
        <v>0.495</v>
      </c>
      <c r="I50" s="54">
        <v>0</v>
      </c>
      <c r="J50" s="55">
        <f t="shared" si="5"/>
        <v>0.495</v>
      </c>
      <c r="K50" s="56">
        <v>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</row>
    <row r="51" spans="1:249" ht="12.75" customHeight="1">
      <c r="A51" s="125"/>
      <c r="B51" s="16" t="s">
        <v>57</v>
      </c>
      <c r="C51" s="17" t="s">
        <v>26</v>
      </c>
      <c r="D51" s="111">
        <v>47.011000000000003</v>
      </c>
      <c r="E51" s="53">
        <f t="shared" si="7"/>
        <v>47.011000000000003</v>
      </c>
      <c r="F51" s="94">
        <v>0</v>
      </c>
      <c r="G51" s="94">
        <v>45.6</v>
      </c>
      <c r="H51" s="53">
        <f t="shared" si="0"/>
        <v>-1.4110000000000014</v>
      </c>
      <c r="I51" s="54">
        <f t="shared" si="6"/>
        <v>0.96998574801642168</v>
      </c>
      <c r="J51" s="55">
        <f t="shared" si="5"/>
        <v>45.6</v>
      </c>
      <c r="K51" s="56">
        <v>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</row>
    <row r="52" spans="1:249" ht="12.75" customHeight="1">
      <c r="A52" s="125"/>
      <c r="B52" s="16" t="s">
        <v>58</v>
      </c>
      <c r="C52" s="17" t="s">
        <v>26</v>
      </c>
      <c r="D52" s="111">
        <v>1023.3115</v>
      </c>
      <c r="E52" s="53">
        <f>D52</f>
        <v>1023.3115</v>
      </c>
      <c r="F52" s="94">
        <v>0</v>
      </c>
      <c r="G52" s="94"/>
      <c r="H52" s="53">
        <f>G52-D52</f>
        <v>-1023.3115</v>
      </c>
      <c r="I52" s="54">
        <v>0</v>
      </c>
      <c r="J52" s="55">
        <f t="shared" si="5"/>
        <v>0</v>
      </c>
      <c r="K52" s="56">
        <v>1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</row>
    <row r="53" spans="1:249" ht="12.75" customHeight="1">
      <c r="A53" s="125"/>
      <c r="B53" s="12" t="s">
        <v>59</v>
      </c>
      <c r="C53" s="17" t="s">
        <v>26</v>
      </c>
      <c r="D53" s="111">
        <v>3.278</v>
      </c>
      <c r="E53" s="53">
        <f>D53</f>
        <v>3.278</v>
      </c>
      <c r="F53" s="94">
        <v>0</v>
      </c>
      <c r="G53" s="94"/>
      <c r="H53" s="53">
        <f>G53-D53</f>
        <v>-3.278</v>
      </c>
      <c r="I53" s="54">
        <v>0</v>
      </c>
      <c r="J53" s="55">
        <f t="shared" si="5"/>
        <v>0</v>
      </c>
      <c r="K53" s="56">
        <v>2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</row>
    <row r="54" spans="1:249" ht="12.75" customHeight="1">
      <c r="A54" s="125"/>
      <c r="B54" s="40" t="s">
        <v>60</v>
      </c>
      <c r="C54" s="17" t="s">
        <v>26</v>
      </c>
      <c r="D54" s="111"/>
      <c r="E54" s="112"/>
      <c r="F54" s="111"/>
      <c r="G54" s="111">
        <v>0</v>
      </c>
      <c r="H54" s="53">
        <f>G54-D54</f>
        <v>0</v>
      </c>
      <c r="I54" s="54">
        <v>1</v>
      </c>
      <c r="J54" s="55">
        <f>G54-F54</f>
        <v>0</v>
      </c>
      <c r="K54" s="56">
        <v>3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</row>
    <row r="55" spans="1:249" ht="12.75" customHeight="1">
      <c r="A55" s="126"/>
      <c r="B55" s="13" t="s">
        <v>61</v>
      </c>
      <c r="C55" s="14" t="s">
        <v>26</v>
      </c>
      <c r="D55" s="95">
        <v>129.36000000000001</v>
      </c>
      <c r="E55" s="86">
        <f t="shared" si="7"/>
        <v>129.36000000000001</v>
      </c>
      <c r="F55" s="95">
        <v>100</v>
      </c>
      <c r="G55" s="95">
        <v>213.6</v>
      </c>
      <c r="H55" s="86">
        <f t="shared" si="0"/>
        <v>84.239999999999981</v>
      </c>
      <c r="I55" s="68">
        <f t="shared" si="6"/>
        <v>1.6512059369202223</v>
      </c>
      <c r="J55" s="87">
        <f t="shared" si="5"/>
        <v>113.6</v>
      </c>
      <c r="K55" s="70">
        <f>G55/F55</f>
        <v>2.1360000000000001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</row>
    <row r="56" spans="1:249" ht="12.75" customHeight="1">
      <c r="A56" s="41">
        <v>11</v>
      </c>
      <c r="B56" s="21" t="s">
        <v>62</v>
      </c>
      <c r="C56" s="22" t="s">
        <v>26</v>
      </c>
      <c r="D56" s="113">
        <v>8694.4609999999993</v>
      </c>
      <c r="E56" s="113">
        <f>SUM(E57:E59)</f>
        <v>2586.1</v>
      </c>
      <c r="F56" s="113">
        <f>SUM(F57:F59)</f>
        <v>5564.5</v>
      </c>
      <c r="G56" s="113">
        <f>SUM(G57:G59)</f>
        <v>4887</v>
      </c>
      <c r="H56" s="82">
        <f t="shared" si="0"/>
        <v>-3807.4609999999993</v>
      </c>
      <c r="I56" s="83">
        <f t="shared" si="6"/>
        <v>0.56208199680233206</v>
      </c>
      <c r="J56" s="84">
        <f>G56-F56</f>
        <v>-677.5</v>
      </c>
      <c r="K56" s="85">
        <f t="shared" ref="K56:K62" si="8">G56/F56</f>
        <v>0.87824602390151851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</row>
    <row r="57" spans="1:249" ht="12.75" customHeight="1">
      <c r="A57" s="127" t="s">
        <v>63</v>
      </c>
      <c r="B57" s="12" t="s">
        <v>64</v>
      </c>
      <c r="C57" s="10" t="s">
        <v>26</v>
      </c>
      <c r="D57" s="53">
        <v>6907.3609999999999</v>
      </c>
      <c r="E57" s="53">
        <v>757.4</v>
      </c>
      <c r="F57" s="53">
        <v>452.5</v>
      </c>
      <c r="G57" s="53">
        <f>[1]TEZU!H67</f>
        <v>449</v>
      </c>
      <c r="H57" s="53">
        <f>G57-D57</f>
        <v>-6458.3609999999999</v>
      </c>
      <c r="I57" s="54">
        <f t="shared" si="6"/>
        <v>6.5003117688506515E-2</v>
      </c>
      <c r="J57" s="55">
        <f>G57-F57</f>
        <v>-3.5</v>
      </c>
      <c r="K57" s="56">
        <f t="shared" si="8"/>
        <v>0.99226519337016572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</row>
    <row r="58" spans="1:249" ht="12.75" customHeight="1">
      <c r="A58" s="127"/>
      <c r="B58" s="16" t="s">
        <v>65</v>
      </c>
      <c r="C58" s="17" t="s">
        <v>26</v>
      </c>
      <c r="D58" s="53">
        <v>565.5</v>
      </c>
      <c r="E58" s="53">
        <v>457.9</v>
      </c>
      <c r="F58" s="53">
        <v>337</v>
      </c>
      <c r="G58" s="53">
        <f>[1]TEZU!H61</f>
        <v>332</v>
      </c>
      <c r="H58" s="53">
        <f t="shared" si="0"/>
        <v>-233.5</v>
      </c>
      <c r="I58" s="54">
        <f t="shared" si="6"/>
        <v>0.58709106984969051</v>
      </c>
      <c r="J58" s="55">
        <f t="shared" si="5"/>
        <v>-5</v>
      </c>
      <c r="K58" s="56">
        <f t="shared" si="8"/>
        <v>0.98516320474777452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</row>
    <row r="59" spans="1:249" ht="12.75" customHeight="1">
      <c r="A59" s="128"/>
      <c r="B59" s="13" t="s">
        <v>66</v>
      </c>
      <c r="C59" s="14" t="s">
        <v>26</v>
      </c>
      <c r="D59" s="86">
        <v>1221.5999999999999</v>
      </c>
      <c r="E59" s="86">
        <v>1370.8</v>
      </c>
      <c r="F59" s="53">
        <v>4775</v>
      </c>
      <c r="G59" s="95">
        <f>[1]TEZU!H65</f>
        <v>4106</v>
      </c>
      <c r="H59" s="86">
        <f t="shared" si="0"/>
        <v>2884.4</v>
      </c>
      <c r="I59" s="68">
        <f t="shared" si="6"/>
        <v>3.3611656843483959</v>
      </c>
      <c r="J59" s="95">
        <f t="shared" si="5"/>
        <v>-669</v>
      </c>
      <c r="K59" s="60">
        <f t="shared" si="8"/>
        <v>0.85989528795811521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</row>
    <row r="60" spans="1:249" ht="12.75" customHeight="1">
      <c r="A60" s="124">
        <v>12</v>
      </c>
      <c r="B60" s="42" t="s">
        <v>67</v>
      </c>
      <c r="C60" s="19" t="s">
        <v>68</v>
      </c>
      <c r="D60" s="114">
        <f>[1]TEZU!F40</f>
        <v>532.5</v>
      </c>
      <c r="E60" s="114">
        <f>[1]TEZU!G40</f>
        <v>551.33333333333326</v>
      </c>
      <c r="F60" s="114">
        <f>[1]TEZU!G40</f>
        <v>551.33333333333326</v>
      </c>
      <c r="G60" s="114">
        <f>[1]TEZU!H40</f>
        <v>546.91666666666663</v>
      </c>
      <c r="H60" s="114">
        <f>G60-D60</f>
        <v>14.416666666666629</v>
      </c>
      <c r="I60" s="115">
        <f t="shared" si="6"/>
        <v>1.0270735524256651</v>
      </c>
      <c r="J60" s="114">
        <f>G60-F60</f>
        <v>-4.4166666666666288</v>
      </c>
      <c r="K60" s="116">
        <f t="shared" si="8"/>
        <v>0.99198911729141481</v>
      </c>
    </row>
    <row r="61" spans="1:249" ht="12.75" customHeight="1">
      <c r="A61" s="126"/>
      <c r="B61" s="43" t="s">
        <v>69</v>
      </c>
      <c r="C61" s="36" t="s">
        <v>26</v>
      </c>
      <c r="D61" s="117">
        <f>[1]TEZU!F41</f>
        <v>9656.0537489339131</v>
      </c>
      <c r="E61" s="117">
        <f>[1]TEZU!G41</f>
        <v>10906.51033690823</v>
      </c>
      <c r="F61" s="117">
        <f>[1]TEZU!G41</f>
        <v>10906.51033690823</v>
      </c>
      <c r="G61" s="117">
        <f>[1]TEZU!H41</f>
        <v>10931.993244588841</v>
      </c>
      <c r="H61" s="118">
        <v>3</v>
      </c>
      <c r="I61" s="119">
        <f>G61/D61</f>
        <v>1.1321388145541131</v>
      </c>
      <c r="J61" s="118">
        <f>G61-F61</f>
        <v>25.482907680610879</v>
      </c>
      <c r="K61" s="120">
        <f t="shared" si="8"/>
        <v>1.0023364859055215</v>
      </c>
    </row>
    <row r="62" spans="1:249" ht="12.75" customHeight="1">
      <c r="A62" s="44">
        <v>13</v>
      </c>
      <c r="B62" s="43" t="s">
        <v>70</v>
      </c>
      <c r="C62" s="36" t="s">
        <v>71</v>
      </c>
      <c r="D62" s="117">
        <f>[1]TEZU!F42/1000</f>
        <v>1511.1195225248689</v>
      </c>
      <c r="E62" s="117">
        <f>[1]TEZU!G42/1000</f>
        <v>1648.5051899800833</v>
      </c>
      <c r="F62" s="117">
        <f>[1]TEZU!G42/1000</f>
        <v>1648.5051899800833</v>
      </c>
      <c r="G62" s="117">
        <f>[1]TEZU!H42/1000</f>
        <v>1665.7006315082799</v>
      </c>
      <c r="H62" s="117">
        <f>G62-D62</f>
        <v>154.58110898341101</v>
      </c>
      <c r="I62" s="121">
        <f>G62/D62</f>
        <v>1.1022957527046753</v>
      </c>
      <c r="J62" s="117">
        <f>G62-F62</f>
        <v>17.195441528196625</v>
      </c>
      <c r="K62" s="122">
        <f t="shared" si="8"/>
        <v>1.0104309295674128</v>
      </c>
    </row>
    <row r="63" spans="1:249" ht="15" customHeight="1">
      <c r="A63" s="45"/>
      <c r="B63" s="46"/>
      <c r="C63" s="47"/>
      <c r="D63" s="48"/>
      <c r="E63" s="48"/>
      <c r="F63" s="48"/>
      <c r="G63" s="48"/>
      <c r="H63" s="49"/>
      <c r="I63" s="49"/>
      <c r="J63" s="49"/>
      <c r="K63" s="49"/>
    </row>
    <row r="64" spans="1:249" ht="15" customHeight="1">
      <c r="A64" s="45"/>
      <c r="B64" s="46"/>
      <c r="C64" s="47"/>
      <c r="D64" s="48"/>
      <c r="E64" s="48"/>
      <c r="F64" s="48"/>
      <c r="G64" s="48"/>
      <c r="H64" s="49"/>
      <c r="I64" s="49"/>
      <c r="J64" s="49"/>
      <c r="K64" s="49"/>
    </row>
    <row r="65" spans="1:11" ht="24" customHeight="1">
      <c r="A65" s="45"/>
      <c r="B65" s="129" t="s">
        <v>72</v>
      </c>
      <c r="C65" s="129"/>
      <c r="D65" s="129"/>
      <c r="E65" s="129"/>
      <c r="F65" s="129"/>
      <c r="G65" s="50"/>
      <c r="H65" s="49"/>
      <c r="I65" s="49"/>
      <c r="J65" s="49"/>
      <c r="K65" s="49"/>
    </row>
    <row r="66" spans="1:11" ht="15.75" customHeight="1">
      <c r="B66" s="123" t="s">
        <v>73</v>
      </c>
      <c r="C66" s="123"/>
      <c r="D66" s="123"/>
      <c r="E66" s="123"/>
      <c r="F66" s="123"/>
      <c r="G66" s="51" t="s">
        <v>74</v>
      </c>
      <c r="H66" s="51" t="s">
        <v>75</v>
      </c>
      <c r="I66" s="51"/>
      <c r="J66" s="51"/>
      <c r="K66" s="51"/>
    </row>
    <row r="67" spans="1:11" ht="24" customHeight="1">
      <c r="B67" s="123" t="s">
        <v>76</v>
      </c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24" customHeight="1">
      <c r="B68" s="123" t="s">
        <v>77</v>
      </c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ht="24" customHeight="1">
      <c r="B69" s="123" t="s">
        <v>78</v>
      </c>
      <c r="C69" s="123"/>
      <c r="D69" s="123"/>
      <c r="E69" s="123"/>
      <c r="F69" s="123"/>
      <c r="G69" s="123"/>
      <c r="H69" s="123"/>
      <c r="I69" s="123"/>
      <c r="J69" s="123"/>
      <c r="K69" s="123"/>
    </row>
    <row r="70" spans="1:11" ht="15" customHeight="1"/>
    <row r="71" spans="1:11" ht="15" customHeight="1"/>
    <row r="72" spans="1:11" ht="15" customHeight="1"/>
    <row r="77" spans="1:11" ht="21" customHeight="1"/>
    <row r="78" spans="1:11" ht="21" customHeight="1"/>
    <row r="79" spans="1:11" ht="21" customHeight="1"/>
    <row r="80" spans="1:11">
      <c r="B80" s="52"/>
      <c r="C80" s="52"/>
      <c r="D80" s="52"/>
    </row>
  </sheetData>
  <mergeCells count="24">
    <mergeCell ref="A32:A34"/>
    <mergeCell ref="A5:K5"/>
    <mergeCell ref="J7:K7"/>
    <mergeCell ref="A8:A9"/>
    <mergeCell ref="B8:B9"/>
    <mergeCell ref="C8:C9"/>
    <mergeCell ref="D8:D9"/>
    <mergeCell ref="E8:G8"/>
    <mergeCell ref="H8:I8"/>
    <mergeCell ref="J8:K8"/>
    <mergeCell ref="A10:A12"/>
    <mergeCell ref="A13:A16"/>
    <mergeCell ref="A17:A20"/>
    <mergeCell ref="A21:A25"/>
    <mergeCell ref="A26:A31"/>
    <mergeCell ref="B67:K67"/>
    <mergeCell ref="B68:K68"/>
    <mergeCell ref="B69:K69"/>
    <mergeCell ref="A37:A44"/>
    <mergeCell ref="A45:A55"/>
    <mergeCell ref="A57:A59"/>
    <mergeCell ref="A60:A61"/>
    <mergeCell ref="B65:F65"/>
    <mergeCell ref="B66:F66"/>
  </mergeCells>
  <pageMargins left="0.2" right="0.2" top="0.25" bottom="0.25" header="0.3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Jargalsaihan</dc:creator>
  <cp:lastModifiedBy>Bobuna</cp:lastModifiedBy>
  <cp:lastPrinted>2022-09-29T08:09:54Z</cp:lastPrinted>
  <dcterms:created xsi:type="dcterms:W3CDTF">2015-06-05T18:17:20Z</dcterms:created>
  <dcterms:modified xsi:type="dcterms:W3CDTF">2022-09-29T08:16:08Z</dcterms:modified>
</cp:coreProperties>
</file>